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raham Bowland\GB Files\Staveley PC\FSC Meetings\August 11 2021\"/>
    </mc:Choice>
  </mc:AlternateContent>
  <xr:revisionPtr revIDLastSave="0" documentId="13_ncr:1_{B032ACF7-9E43-4E27-9385-132E8AF6DEA2}" xr6:coauthVersionLast="47" xr6:coauthVersionMax="47" xr10:uidLastSave="{00000000-0000-0000-0000-000000000000}"/>
  <bookViews>
    <workbookView xWindow="-110" yWindow="-110" windowWidth="19420" windowHeight="10420" xr2:uid="{FFE217CB-1627-4E69-9448-8765DEEBFEC3}"/>
  </bookViews>
  <sheets>
    <sheet name="Income &amp; Expenditure Account" sheetId="6" r:id="rId1"/>
    <sheet name="Internal PC Accounts" sheetId="2" state="hidden" r:id="rId2"/>
    <sheet name="Forecasted Costs" sheetId="5" r:id="rId3"/>
    <sheet name="Asset Management" sheetId="4" r:id="rId4"/>
    <sheet name="Sheet1" sheetId="3" r:id="rId5"/>
  </sheets>
  <definedNames>
    <definedName name="_xlnm.Print_Area" localSheetId="3">'Asset Management'!$A$2:$D$32</definedName>
    <definedName name="_xlnm.Print_Area" localSheetId="2">'Forecasted Costs'!$A$1:$I$106</definedName>
    <definedName name="_xlnm.Print_Area" localSheetId="0">'Income &amp; Expenditure Account'!$A$1:$J$60</definedName>
    <definedName name="_xlnm.Print_Area" localSheetId="1">'Internal PC Accounts'!$A$2:$O$61</definedName>
    <definedName name="_xlnm.Print_Area" localSheetId="4">Sheet1!$A$1:$L$64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2" i="5" l="1"/>
  <c r="H90" i="5"/>
  <c r="H92" i="5"/>
  <c r="G92" i="5"/>
  <c r="D27" i="2"/>
  <c r="F42" i="5"/>
  <c r="G42" i="5"/>
  <c r="H26" i="5"/>
  <c r="H27" i="5"/>
  <c r="H28" i="5"/>
  <c r="H36" i="5"/>
  <c r="H42" i="5"/>
  <c r="E39" i="5"/>
  <c r="E42" i="5"/>
  <c r="H67" i="5"/>
  <c r="E62" i="5"/>
  <c r="H60" i="5"/>
  <c r="H62" i="5"/>
  <c r="G62" i="5"/>
  <c r="D22" i="2"/>
  <c r="E56" i="5"/>
  <c r="H53" i="5"/>
  <c r="H56" i="5"/>
  <c r="G56" i="5"/>
  <c r="D21" i="2"/>
  <c r="E22" i="5"/>
  <c r="H18" i="5"/>
  <c r="H22" i="5"/>
  <c r="G22" i="5"/>
  <c r="D18" i="2"/>
  <c r="C20" i="6"/>
  <c r="F92" i="5"/>
  <c r="D23" i="6"/>
  <c r="D27" i="6"/>
  <c r="H66" i="5"/>
  <c r="C19" i="2"/>
  <c r="C20" i="2"/>
  <c r="C21" i="2"/>
  <c r="C22" i="2"/>
  <c r="C23" i="2"/>
  <c r="C24" i="2"/>
  <c r="C25" i="2"/>
  <c r="C26" i="2"/>
  <c r="E26" i="2"/>
  <c r="C27" i="2"/>
  <c r="C28" i="2"/>
  <c r="C29" i="2"/>
  <c r="C27" i="6"/>
  <c r="C30" i="2"/>
  <c r="E30" i="2"/>
  <c r="C18" i="2"/>
  <c r="C29" i="6"/>
  <c r="D5" i="2"/>
  <c r="D6" i="2"/>
  <c r="D8" i="2"/>
  <c r="D9" i="2"/>
  <c r="D4" i="2"/>
  <c r="C5" i="2"/>
  <c r="C6" i="2"/>
  <c r="C7" i="2"/>
  <c r="C8" i="2"/>
  <c r="C9" i="2"/>
  <c r="E12" i="2"/>
  <c r="E55" i="2"/>
  <c r="H55" i="2"/>
  <c r="C4" i="2"/>
  <c r="E4" i="2"/>
  <c r="E54" i="6"/>
  <c r="N54" i="6"/>
  <c r="F51" i="6"/>
  <c r="E51" i="6"/>
  <c r="N49" i="6"/>
  <c r="H49" i="6"/>
  <c r="N48" i="6"/>
  <c r="H48" i="6"/>
  <c r="N47" i="6"/>
  <c r="N51" i="6"/>
  <c r="H47" i="6"/>
  <c r="N44" i="6"/>
  <c r="H36" i="6"/>
  <c r="N29" i="6"/>
  <c r="F29" i="6"/>
  <c r="E27" i="6"/>
  <c r="H27" i="6"/>
  <c r="E23" i="6"/>
  <c r="O23" i="6"/>
  <c r="N11" i="6"/>
  <c r="F11" i="6"/>
  <c r="F31" i="6"/>
  <c r="C11" i="6"/>
  <c r="E9" i="6"/>
  <c r="L9" i="6"/>
  <c r="E8" i="6"/>
  <c r="L8" i="6"/>
  <c r="D7" i="6"/>
  <c r="E7" i="6"/>
  <c r="E6" i="6"/>
  <c r="E44" i="6"/>
  <c r="E5" i="6"/>
  <c r="H5" i="6"/>
  <c r="E4" i="6"/>
  <c r="H4" i="6"/>
  <c r="F62" i="5"/>
  <c r="E5" i="2"/>
  <c r="E6" i="2"/>
  <c r="E9" i="2"/>
  <c r="E10" i="2"/>
  <c r="E11" i="2"/>
  <c r="F52" i="2"/>
  <c r="F34" i="2"/>
  <c r="F32" i="2"/>
  <c r="F14" i="2"/>
  <c r="H23" i="6"/>
  <c r="D7" i="2"/>
  <c r="E7" i="2"/>
  <c r="C31" i="6"/>
  <c r="C38" i="6"/>
  <c r="C40" i="6"/>
  <c r="D36" i="6"/>
  <c r="E8" i="2"/>
  <c r="H9" i="6"/>
  <c r="O9" i="6"/>
  <c r="L5" i="6"/>
  <c r="N31" i="6"/>
  <c r="N38" i="6"/>
  <c r="H8" i="6"/>
  <c r="L4" i="6"/>
  <c r="L6" i="6"/>
  <c r="O8" i="6"/>
  <c r="L27" i="6"/>
  <c r="D11" i="6"/>
  <c r="H51" i="6"/>
  <c r="O7" i="6"/>
  <c r="L7" i="6"/>
  <c r="H7" i="6"/>
  <c r="N56" i="6"/>
  <c r="E56" i="6"/>
  <c r="H44" i="6"/>
  <c r="O4" i="6"/>
  <c r="O5" i="6"/>
  <c r="O6" i="6"/>
  <c r="E11" i="6"/>
  <c r="L23" i="6"/>
  <c r="O27" i="6"/>
  <c r="H54" i="6"/>
  <c r="H6" i="6"/>
  <c r="H104" i="5"/>
  <c r="G104" i="5"/>
  <c r="F104" i="5"/>
  <c r="E104" i="5"/>
  <c r="H98" i="5"/>
  <c r="G98" i="5"/>
  <c r="F98" i="5"/>
  <c r="E98" i="5"/>
  <c r="H85" i="5"/>
  <c r="G85" i="5"/>
  <c r="F85" i="5"/>
  <c r="E85" i="5"/>
  <c r="F73" i="5"/>
  <c r="G73" i="5"/>
  <c r="H73" i="5"/>
  <c r="E73" i="5"/>
  <c r="H79" i="5"/>
  <c r="G79" i="5"/>
  <c r="F79" i="5"/>
  <c r="E79" i="5"/>
  <c r="F56" i="5"/>
  <c r="H49" i="5"/>
  <c r="G49" i="5"/>
  <c r="F49" i="5"/>
  <c r="E49" i="5"/>
  <c r="F22" i="5"/>
  <c r="H12" i="2"/>
  <c r="D19" i="2"/>
  <c r="D23" i="2"/>
  <c r="D20" i="6"/>
  <c r="E20" i="6"/>
  <c r="O11" i="6"/>
  <c r="L11" i="6"/>
  <c r="H11" i="6"/>
  <c r="H56" i="6"/>
  <c r="D20" i="2"/>
  <c r="D24" i="2"/>
  <c r="D25" i="2"/>
  <c r="D28" i="2"/>
  <c r="D29" i="2"/>
  <c r="L12" i="2"/>
  <c r="O12" i="2"/>
  <c r="D24" i="4"/>
  <c r="E23" i="2"/>
  <c r="E25" i="2"/>
  <c r="D22" i="6"/>
  <c r="E22" i="6"/>
  <c r="E19" i="2"/>
  <c r="D16" i="6"/>
  <c r="E16" i="6"/>
  <c r="E29" i="2"/>
  <c r="D26" i="6"/>
  <c r="E26" i="6"/>
  <c r="E28" i="2"/>
  <c r="D25" i="6"/>
  <c r="E25" i="6"/>
  <c r="E24" i="2"/>
  <c r="D21" i="6"/>
  <c r="E21" i="6"/>
  <c r="E21" i="2"/>
  <c r="E18" i="6"/>
  <c r="E18" i="2"/>
  <c r="D15" i="6"/>
  <c r="E27" i="2"/>
  <c r="D24" i="6"/>
  <c r="E24" i="6"/>
  <c r="E20" i="2"/>
  <c r="D17" i="6"/>
  <c r="E17" i="6"/>
  <c r="O20" i="6"/>
  <c r="H20" i="6"/>
  <c r="L20" i="6"/>
  <c r="D19" i="4"/>
  <c r="N48" i="2"/>
  <c r="N63" i="3"/>
  <c r="F60" i="3"/>
  <c r="E58" i="3"/>
  <c r="H58" i="3"/>
  <c r="N55" i="3"/>
  <c r="J55" i="3"/>
  <c r="F55" i="3"/>
  <c r="H53" i="3"/>
  <c r="H50" i="3"/>
  <c r="N47" i="3"/>
  <c r="J47" i="3"/>
  <c r="J60" i="3"/>
  <c r="F47" i="3"/>
  <c r="E47" i="3"/>
  <c r="F40" i="3"/>
  <c r="E40" i="3"/>
  <c r="H40" i="3"/>
  <c r="N34" i="3"/>
  <c r="J34" i="3"/>
  <c r="J36" i="3"/>
  <c r="J42" i="3"/>
  <c r="J44" i="3"/>
  <c r="F34" i="3"/>
  <c r="D34" i="3"/>
  <c r="C34" i="3"/>
  <c r="J32" i="3"/>
  <c r="L32" i="3"/>
  <c r="H32" i="3"/>
  <c r="E32" i="3"/>
  <c r="E31" i="3"/>
  <c r="L31" i="3"/>
  <c r="E30" i="3"/>
  <c r="L30" i="3"/>
  <c r="L29" i="3"/>
  <c r="E29" i="3"/>
  <c r="H29" i="3"/>
  <c r="L28" i="3"/>
  <c r="H28" i="3"/>
  <c r="E28" i="3"/>
  <c r="E27" i="3"/>
  <c r="L27" i="3"/>
  <c r="E26" i="3"/>
  <c r="L26" i="3"/>
  <c r="L25" i="3"/>
  <c r="E25" i="3"/>
  <c r="H25" i="3"/>
  <c r="L24" i="3"/>
  <c r="H24" i="3"/>
  <c r="E24" i="3"/>
  <c r="E23" i="3"/>
  <c r="L23" i="3"/>
  <c r="E22" i="3"/>
  <c r="L22" i="3"/>
  <c r="L21" i="3"/>
  <c r="E21" i="3"/>
  <c r="H21" i="3"/>
  <c r="L20" i="3"/>
  <c r="H20" i="3"/>
  <c r="E20" i="3"/>
  <c r="E19" i="3"/>
  <c r="L19" i="3"/>
  <c r="E18" i="3"/>
  <c r="L18" i="3"/>
  <c r="N14" i="3"/>
  <c r="N36" i="3"/>
  <c r="N42" i="3"/>
  <c r="N44" i="3"/>
  <c r="J14" i="3"/>
  <c r="F14" i="3"/>
  <c r="F36" i="3"/>
  <c r="F42" i="3"/>
  <c r="C14" i="3"/>
  <c r="C36" i="3"/>
  <c r="C42" i="3"/>
  <c r="C44" i="3"/>
  <c r="D40" i="3"/>
  <c r="E11" i="3"/>
  <c r="E51" i="3"/>
  <c r="L10" i="3"/>
  <c r="H10" i="3"/>
  <c r="E10" i="3"/>
  <c r="E52" i="3"/>
  <c r="H52" i="3"/>
  <c r="E9" i="3"/>
  <c r="L9" i="3"/>
  <c r="E8" i="3"/>
  <c r="L8" i="3"/>
  <c r="D7" i="3"/>
  <c r="D14" i="3"/>
  <c r="D36" i="3"/>
  <c r="D42" i="3"/>
  <c r="L6" i="3"/>
  <c r="E6" i="3"/>
  <c r="H6" i="3"/>
  <c r="L5" i="3"/>
  <c r="H5" i="3"/>
  <c r="E5" i="3"/>
  <c r="E4" i="3"/>
  <c r="O24" i="6"/>
  <c r="H24" i="6"/>
  <c r="L24" i="6"/>
  <c r="L18" i="6"/>
  <c r="H18" i="6"/>
  <c r="O18" i="6"/>
  <c r="H16" i="6"/>
  <c r="L16" i="6"/>
  <c r="O16" i="6"/>
  <c r="H17" i="6"/>
  <c r="L17" i="6"/>
  <c r="O17" i="6"/>
  <c r="E15" i="6"/>
  <c r="H21" i="6"/>
  <c r="O21" i="6"/>
  <c r="L21" i="6"/>
  <c r="O26" i="6"/>
  <c r="H26" i="6"/>
  <c r="L26" i="6"/>
  <c r="O22" i="6"/>
  <c r="L22" i="6"/>
  <c r="H22" i="6"/>
  <c r="H25" i="6"/>
  <c r="O25" i="6"/>
  <c r="L25" i="6"/>
  <c r="L11" i="3"/>
  <c r="E55" i="3"/>
  <c r="E60" i="3"/>
  <c r="H51" i="3"/>
  <c r="D44" i="3"/>
  <c r="L34" i="3"/>
  <c r="F44" i="3"/>
  <c r="F61" i="3"/>
  <c r="F63" i="3"/>
  <c r="J61" i="3"/>
  <c r="J63" i="3"/>
  <c r="H55" i="3"/>
  <c r="H4" i="3"/>
  <c r="H9" i="3"/>
  <c r="H19" i="3"/>
  <c r="H23" i="3"/>
  <c r="H27" i="3"/>
  <c r="H31" i="3"/>
  <c r="E34" i="3"/>
  <c r="L4" i="3"/>
  <c r="E7" i="3"/>
  <c r="H8" i="3"/>
  <c r="H18" i="3"/>
  <c r="H34" i="3"/>
  <c r="H22" i="3"/>
  <c r="H26" i="3"/>
  <c r="H30" i="3"/>
  <c r="H11" i="3"/>
  <c r="H47" i="3"/>
  <c r="H48" i="2"/>
  <c r="O15" i="6"/>
  <c r="L15" i="6"/>
  <c r="H15" i="6"/>
  <c r="O11" i="2"/>
  <c r="N49" i="2"/>
  <c r="N50" i="2"/>
  <c r="H11" i="2"/>
  <c r="L11" i="2"/>
  <c r="L10" i="2"/>
  <c r="O10" i="2"/>
  <c r="H60" i="3"/>
  <c r="H7" i="3"/>
  <c r="H14" i="3"/>
  <c r="H36" i="3"/>
  <c r="L7" i="3"/>
  <c r="L14" i="3"/>
  <c r="L36" i="3"/>
  <c r="E14" i="3"/>
  <c r="E36" i="3"/>
  <c r="E42" i="3"/>
  <c r="H10" i="2"/>
  <c r="O6" i="2"/>
  <c r="H49" i="2"/>
  <c r="H50" i="2"/>
  <c r="H52" i="2"/>
  <c r="L5" i="2"/>
  <c r="O5" i="2"/>
  <c r="H42" i="3"/>
  <c r="H44" i="3"/>
  <c r="E44" i="3"/>
  <c r="E61" i="3"/>
  <c r="H5" i="2"/>
  <c r="N52" i="2"/>
  <c r="N45" i="2"/>
  <c r="E52" i="2"/>
  <c r="N55" i="2"/>
  <c r="N57" i="2"/>
  <c r="H61" i="3"/>
  <c r="H63" i="3"/>
  <c r="E63" i="3"/>
  <c r="N32" i="2"/>
  <c r="N14" i="2"/>
  <c r="H9" i="2"/>
  <c r="O9" i="2"/>
  <c r="L9" i="2"/>
  <c r="N34" i="2"/>
  <c r="N40" i="2"/>
  <c r="H38" i="2"/>
  <c r="O30" i="2"/>
  <c r="O19" i="2"/>
  <c r="O20" i="2"/>
  <c r="O21" i="2"/>
  <c r="O23" i="2"/>
  <c r="O24" i="2"/>
  <c r="O25" i="2"/>
  <c r="O26" i="2"/>
  <c r="O27" i="2"/>
  <c r="O28" i="2"/>
  <c r="O29" i="2"/>
  <c r="O18" i="2"/>
  <c r="C32" i="2"/>
  <c r="O7" i="2"/>
  <c r="O8" i="2"/>
  <c r="D14" i="2"/>
  <c r="H6" i="2"/>
  <c r="C14" i="2"/>
  <c r="H29" i="2"/>
  <c r="L29" i="2"/>
  <c r="H26" i="2"/>
  <c r="L26" i="2"/>
  <c r="L30" i="2"/>
  <c r="H30" i="2"/>
  <c r="H21" i="2"/>
  <c r="L21" i="2"/>
  <c r="L4" i="2"/>
  <c r="O4" i="2"/>
  <c r="O14" i="2"/>
  <c r="H20" i="2"/>
  <c r="L20" i="2"/>
  <c r="L18" i="2"/>
  <c r="H18" i="2"/>
  <c r="L19" i="2"/>
  <c r="H19" i="2"/>
  <c r="L28" i="2"/>
  <c r="H28" i="2"/>
  <c r="L27" i="2"/>
  <c r="H27" i="2"/>
  <c r="L25" i="2"/>
  <c r="H25" i="2"/>
  <c r="H24" i="2"/>
  <c r="L24" i="2"/>
  <c r="L23" i="2"/>
  <c r="H23" i="2"/>
  <c r="L6" i="2"/>
  <c r="E45" i="2"/>
  <c r="H7" i="2"/>
  <c r="L7" i="2"/>
  <c r="H8" i="2"/>
  <c r="L8" i="2"/>
  <c r="C34" i="2"/>
  <c r="C40" i="2"/>
  <c r="E14" i="2"/>
  <c r="H4" i="2"/>
  <c r="C42" i="2"/>
  <c r="D38" i="2"/>
  <c r="E57" i="2"/>
  <c r="H57" i="2"/>
  <c r="H45" i="2"/>
  <c r="L14" i="2"/>
  <c r="H14" i="2"/>
  <c r="D32" i="2"/>
  <c r="D34" i="2"/>
  <c r="D40" i="2"/>
  <c r="D42" i="2"/>
  <c r="D19" i="6"/>
  <c r="E22" i="2"/>
  <c r="E19" i="6"/>
  <c r="D29" i="6"/>
  <c r="D31" i="6"/>
  <c r="D38" i="6"/>
  <c r="D40" i="6"/>
  <c r="O22" i="2"/>
  <c r="O32" i="2"/>
  <c r="O34" i="2"/>
  <c r="E32" i="2"/>
  <c r="E34" i="2"/>
  <c r="E40" i="2"/>
  <c r="L22" i="2"/>
  <c r="L32" i="2"/>
  <c r="L34" i="2"/>
  <c r="H22" i="2"/>
  <c r="H32" i="2"/>
  <c r="H34" i="2"/>
  <c r="O19" i="6"/>
  <c r="O29" i="6"/>
  <c r="O31" i="6"/>
  <c r="H19" i="6"/>
  <c r="H29" i="6"/>
  <c r="H31" i="6"/>
  <c r="L19" i="6"/>
  <c r="L29" i="6"/>
  <c r="L31" i="6"/>
  <c r="E29" i="6"/>
  <c r="E31" i="6"/>
  <c r="E38" i="6"/>
  <c r="H40" i="2"/>
  <c r="H42" i="2"/>
  <c r="E42" i="2"/>
  <c r="E40" i="6"/>
  <c r="H38" i="6"/>
  <c r="H40" i="6"/>
  <c r="E58" i="2"/>
  <c r="H58" i="2"/>
  <c r="N38" i="2"/>
  <c r="N42" i="2"/>
  <c r="N58" i="2"/>
  <c r="N60" i="2"/>
  <c r="E57" i="6"/>
  <c r="N36" i="6"/>
  <c r="N40" i="6"/>
  <c r="N57" i="6"/>
  <c r="N59" i="6"/>
  <c r="H60" i="2"/>
  <c r="E60" i="2"/>
  <c r="H57" i="6"/>
  <c r="H59" i="6"/>
  <c r="E59" i="6"/>
</calcChain>
</file>

<file path=xl/sharedStrings.xml><?xml version="1.0" encoding="utf-8"?>
<sst xmlns="http://schemas.openxmlformats.org/spreadsheetml/2006/main" count="397" uniqueCount="139">
  <si>
    <t>Budget</t>
  </si>
  <si>
    <t>Asset Management</t>
  </si>
  <si>
    <t>Grants</t>
  </si>
  <si>
    <t>Grass Cutting</t>
  </si>
  <si>
    <t>Hire Fees</t>
  </si>
  <si>
    <t>Insurance</t>
  </si>
  <si>
    <t>Lease Fees</t>
  </si>
  <si>
    <t>Neighbourhood Plan</t>
  </si>
  <si>
    <t>Precept</t>
  </si>
  <si>
    <t>Rental Income</t>
  </si>
  <si>
    <t>Salaries</t>
  </si>
  <si>
    <t>Subscriptions</t>
  </si>
  <si>
    <t>Traffic Management</t>
  </si>
  <si>
    <t>Training</t>
  </si>
  <si>
    <t>Website</t>
  </si>
  <si>
    <t>Income</t>
  </si>
  <si>
    <t>VAT Refund</t>
  </si>
  <si>
    <t>Expenditure</t>
  </si>
  <si>
    <t>Actual YTD</t>
  </si>
  <si>
    <t>Forecast to Y/E</t>
  </si>
  <si>
    <t>Stationary</t>
  </si>
  <si>
    <t>Taxes/Levies</t>
  </si>
  <si>
    <t>Sundry</t>
  </si>
  <si>
    <t>Net Income/Expenditure</t>
  </si>
  <si>
    <t>VAT Cost</t>
  </si>
  <si>
    <t>Reserves:</t>
  </si>
  <si>
    <t>Bank Balance Bfwd</t>
  </si>
  <si>
    <t>Bank Balance Cfwd</t>
  </si>
  <si>
    <t>Interest Recd</t>
  </si>
  <si>
    <t>Prior Year</t>
  </si>
  <si>
    <t>General Reserves</t>
  </si>
  <si>
    <t>Earmarked</t>
  </si>
  <si>
    <t>Insurance Excess</t>
  </si>
  <si>
    <t>Playground</t>
  </si>
  <si>
    <t>Total Reserves</t>
  </si>
  <si>
    <t>Total Earmarked Reserves</t>
  </si>
  <si>
    <t>Non allocated funds</t>
  </si>
  <si>
    <t>Donations</t>
  </si>
  <si>
    <t>Ring Fenced</t>
  </si>
  <si>
    <t>Final YTD</t>
  </si>
  <si>
    <t>2021-2022 Budget</t>
  </si>
  <si>
    <t>Increase on 2020-2021</t>
  </si>
  <si>
    <t>Tfr from Reserves - Asset Management</t>
  </si>
  <si>
    <t>Tfr from Reserves - Playground</t>
  </si>
  <si>
    <t>Actual Final YTD to Prior Year Variance</t>
  </si>
  <si>
    <t>Actual Final YTD  to Budget Variance</t>
  </si>
  <si>
    <t>Net Income/Expenditure - excluding reserves</t>
  </si>
  <si>
    <t>Minimum - % of precept income</t>
  </si>
  <si>
    <t>Park Lane Playgrounds</t>
  </si>
  <si>
    <t>Asset Repairs</t>
  </si>
  <si>
    <t>Playground Repairs</t>
  </si>
  <si>
    <t>Playground Inspections</t>
  </si>
  <si>
    <t>Total Exepnditure:</t>
  </si>
  <si>
    <t>Transfers from Reserves</t>
  </si>
  <si>
    <t>Forecasted Costs</t>
  </si>
  <si>
    <t>Adrian Legge</t>
  </si>
  <si>
    <t>Farm and Land Services</t>
  </si>
  <si>
    <t>Parish Clerk</t>
  </si>
  <si>
    <t>General Provision</t>
  </si>
  <si>
    <t xml:space="preserve">Tfr from Ring Fenced Reserves </t>
  </si>
  <si>
    <t>Quarterly Play Inspection * 1</t>
  </si>
  <si>
    <t>Harrogate Borough Council</t>
  </si>
  <si>
    <t>Quarterly Play Inspection * 2</t>
  </si>
  <si>
    <t>Quarterly Play Inspection * 3</t>
  </si>
  <si>
    <t>Quarterly Play Inspection * 4</t>
  </si>
  <si>
    <t>Supplier</t>
  </si>
  <si>
    <t>Description</t>
  </si>
  <si>
    <t>Approved by</t>
  </si>
  <si>
    <t>Approved When</t>
  </si>
  <si>
    <t>Actual Cost</t>
  </si>
  <si>
    <t>Difference</t>
  </si>
  <si>
    <t>Comment</t>
  </si>
  <si>
    <t>Annual Playground Inspection</t>
  </si>
  <si>
    <t>General Provision - using ring fenced reserves</t>
  </si>
  <si>
    <t xml:space="preserve">General Provision </t>
  </si>
  <si>
    <t>Approved Cost</t>
  </si>
  <si>
    <t>Forecast Cost</t>
  </si>
  <si>
    <t>Grass Cutting 1 of 10</t>
  </si>
  <si>
    <t>Grass Cutting 2 of 10</t>
  </si>
  <si>
    <t>Grass Cutting 3 of 10</t>
  </si>
  <si>
    <t>Grass Cutting 4 of 10</t>
  </si>
  <si>
    <t>Grass Cutting 5 of 10</t>
  </si>
  <si>
    <t>Grass Cutting 6 of 10</t>
  </si>
  <si>
    <t>Grass Cutting 7 of 10</t>
  </si>
  <si>
    <t>Grass Cutting 8 of 10</t>
  </si>
  <si>
    <t>Grass Cutting 9 of 10</t>
  </si>
  <si>
    <t>Grass Cutting 10 of 10</t>
  </si>
  <si>
    <t xml:space="preserve">FSC </t>
  </si>
  <si>
    <t>Herbicide Treatment 1 of 2</t>
  </si>
  <si>
    <t xml:space="preserve">Strimming </t>
  </si>
  <si>
    <t>Herbicide Treatment 2 of 2</t>
  </si>
  <si>
    <t>Annual Insurance Cost</t>
  </si>
  <si>
    <t>Insurance provider</t>
  </si>
  <si>
    <t>Allotment Fees</t>
  </si>
  <si>
    <t>Playground Charity</t>
  </si>
  <si>
    <t>Recreational Field Annual Contribution</t>
  </si>
  <si>
    <t>Budget 2022/23</t>
  </si>
  <si>
    <t>Increase on 2021/22</t>
  </si>
  <si>
    <t>Actual YTD 2021/22</t>
  </si>
  <si>
    <t>Budget 2021/22</t>
  </si>
  <si>
    <t>Final YTD 2021/22</t>
  </si>
  <si>
    <t>TP Jones</t>
  </si>
  <si>
    <t>Payroll Costs</t>
  </si>
  <si>
    <t>Pesttec</t>
  </si>
  <si>
    <t>Mole Removal</t>
  </si>
  <si>
    <t>FSC</t>
  </si>
  <si>
    <t>New Policy taken out</t>
  </si>
  <si>
    <t>Village Hall Hire</t>
  </si>
  <si>
    <t>Village Hall</t>
  </si>
  <si>
    <t>Grass Cutting - Copgrove April - July</t>
  </si>
  <si>
    <t>Farm &amp; Land Services</t>
  </si>
  <si>
    <t>Monthly Play Area Inspection - September</t>
  </si>
  <si>
    <t>Monthly Play Area Inspection - October</t>
  </si>
  <si>
    <t>Monthly Play Area Inspection - November</t>
  </si>
  <si>
    <t>Monthly Play Area Inspection - December</t>
  </si>
  <si>
    <t>Monthly Play Area Inspection - January</t>
  </si>
  <si>
    <t>Monthly Play Area Inspection - February</t>
  </si>
  <si>
    <t>Monthly Play Area Inspection - March</t>
  </si>
  <si>
    <t>Staveley Parish Council : Income &amp; Expenditure Account for Year Ending 31st March 2022</t>
  </si>
  <si>
    <t>Prior Year 2020/21</t>
  </si>
  <si>
    <t>Net Income/(Expenditure)</t>
  </si>
  <si>
    <t>General Reserves:</t>
  </si>
  <si>
    <t>Earmarked Reserves:</t>
  </si>
  <si>
    <t>Total Earmarked Reserves:</t>
  </si>
  <si>
    <t>Ring Fenced Reserves:</t>
  </si>
  <si>
    <t>Total Reserves:</t>
  </si>
  <si>
    <t>Remaining non-allocated funds:</t>
  </si>
  <si>
    <t>PC</t>
  </si>
  <si>
    <t>To be provided</t>
  </si>
  <si>
    <t>Next year will be full £250 pa fee</t>
  </si>
  <si>
    <t>Lease date</t>
  </si>
  <si>
    <t>Lease to be renewed 2022</t>
  </si>
  <si>
    <t>Contract date</t>
  </si>
  <si>
    <t>Salaries &amp; NI - 3 months to June</t>
  </si>
  <si>
    <t>Salaries &amp; NI - Feb/March 2021</t>
  </si>
  <si>
    <t>Salaries &amp; NI - 3 months to September</t>
  </si>
  <si>
    <t>Salaries &amp; NI - 3 months to December</t>
  </si>
  <si>
    <t>Salaries &amp; NI - 3 months to March 2022</t>
  </si>
  <si>
    <t>Final YTD to Budget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</si>
</sst>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;\(#,###.00\)"/>
    <numFmt numFmtId="165" formatCode="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43" fontId="0" fillId="0" borderId="0" xfId="1" applyFont="1"/>
    <xf numFmtId="0" fontId="2" fillId="0" borderId="0" xfId="0" applyFont="1"/>
    <xf numFmtId="43" fontId="0" fillId="0" borderId="0" xfId="0" applyNumberFormat="1"/>
    <xf numFmtId="0" fontId="0" fillId="0" borderId="0" xfId="0" applyAlignment="1">
      <alignment wrapText="1"/>
    </xf>
    <xf numFmtId="43" fontId="0" fillId="0" borderId="0" xfId="1" applyFont="1" applyAlignment="1">
      <alignment horizontal="right" vertical="center"/>
    </xf>
    <xf numFmtId="9" fontId="0" fillId="0" borderId="0" xfId="2" applyFo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 applyAlignment="1">
      <alignment horizontal="right" wrapText="1"/>
    </xf>
    <xf numFmtId="9" fontId="0" fillId="0" borderId="0" xfId="2" applyFont="1" applyAlignment="1">
      <alignment horizontal="right"/>
    </xf>
    <xf numFmtId="164" fontId="0" fillId="0" borderId="1" xfId="1" applyNumberFormat="1" applyFont="1" applyBorder="1" applyAlignment="1">
      <alignment horizontal="right"/>
    </xf>
    <xf numFmtId="43" fontId="0" fillId="0" borderId="1" xfId="1" applyFont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43" fontId="0" fillId="0" borderId="2" xfId="1" applyFont="1" applyBorder="1" applyAlignment="1">
      <alignment horizontal="right"/>
    </xf>
    <xf numFmtId="43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164" fontId="0" fillId="0" borderId="3" xfId="1" applyNumberFormat="1" applyFont="1" applyBorder="1" applyAlignment="1">
      <alignment horizontal="right"/>
    </xf>
    <xf numFmtId="9" fontId="0" fillId="0" borderId="0" xfId="0" applyNumberFormat="1" applyAlignment="1">
      <alignment horizontal="right"/>
    </xf>
    <xf numFmtId="43" fontId="0" fillId="0" borderId="3" xfId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43" fontId="0" fillId="0" borderId="4" xfId="1" applyFont="1" applyBorder="1" applyAlignment="1">
      <alignment horizontal="right"/>
    </xf>
    <xf numFmtId="43" fontId="0" fillId="0" borderId="0" xfId="1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164" fontId="0" fillId="0" borderId="3" xfId="0" applyNumberFormat="1" applyBorder="1" applyAlignment="1">
      <alignment horizontal="right"/>
    </xf>
    <xf numFmtId="6" fontId="0" fillId="0" borderId="0" xfId="0" applyNumberFormat="1"/>
    <xf numFmtId="43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43" fontId="2" fillId="0" borderId="0" xfId="1" applyFont="1" applyAlignment="1">
      <alignment horizontal="center"/>
    </xf>
    <xf numFmtId="164" fontId="0" fillId="0" borderId="0" xfId="1" applyNumberFormat="1" applyFont="1" applyAlignment="1">
      <alignment horizontal="right" wrapText="1"/>
    </xf>
    <xf numFmtId="164" fontId="0" fillId="0" borderId="0" xfId="2" applyNumberFormat="1" applyFont="1" applyAlignment="1">
      <alignment horizontal="right"/>
    </xf>
    <xf numFmtId="164" fontId="0" fillId="0" borderId="0" xfId="0" applyNumberFormat="1" applyAlignment="1">
      <alignment horizontal="right" wrapText="1"/>
    </xf>
    <xf numFmtId="165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 applyProtection="1">
      <alignment horizontal="left"/>
      <protection locked="0"/>
    </xf>
    <xf numFmtId="165" fontId="4" fillId="0" borderId="0" xfId="0" applyNumberFormat="1" applyFont="1"/>
    <xf numFmtId="165" fontId="5" fillId="0" borderId="2" xfId="0" applyNumberFormat="1" applyFont="1" applyBorder="1"/>
    <xf numFmtId="0" fontId="6" fillId="0" borderId="0" xfId="0" applyFont="1"/>
    <xf numFmtId="0" fontId="4" fillId="0" borderId="0" xfId="0" applyFont="1"/>
    <xf numFmtId="164" fontId="0" fillId="0" borderId="1" xfId="1" applyNumberFormat="1" applyFont="1" applyFill="1" applyBorder="1" applyAlignment="1">
      <alignment horizontal="right"/>
    </xf>
    <xf numFmtId="164" fontId="0" fillId="0" borderId="2" xfId="1" applyNumberFormat="1" applyFont="1" applyFill="1" applyBorder="1" applyAlignment="1">
      <alignment horizontal="right"/>
    </xf>
    <xf numFmtId="43" fontId="0" fillId="0" borderId="0" xfId="1" applyFont="1" applyFill="1"/>
    <xf numFmtId="165" fontId="3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/>
    </xf>
    <xf numFmtId="165" fontId="0" fillId="0" borderId="0" xfId="0" applyNumberFormat="1"/>
    <xf numFmtId="165" fontId="5" fillId="0" borderId="0" xfId="0" applyNumberFormat="1" applyFont="1" applyBorder="1"/>
    <xf numFmtId="165" fontId="5" fillId="0" borderId="0" xfId="0" applyNumberFormat="1" applyFont="1" applyBorder="1" applyAlignment="1">
      <alignment horizontal="center"/>
    </xf>
    <xf numFmtId="43" fontId="0" fillId="0" borderId="0" xfId="1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43" fontId="0" fillId="0" borderId="0" xfId="1" applyFont="1" applyAlignment="1">
      <alignment horizontal="center" vertical="center"/>
    </xf>
    <xf numFmtId="164" fontId="11" fillId="0" borderId="0" xfId="1" applyNumberFormat="1" applyFont="1" applyFill="1" applyBorder="1" applyAlignment="1">
      <alignment horizontal="right"/>
    </xf>
    <xf numFmtId="164" fontId="12" fillId="0" borderId="0" xfId="1" applyNumberFormat="1" applyFont="1" applyFill="1" applyBorder="1" applyAlignment="1">
      <alignment horizontal="right"/>
    </xf>
    <xf numFmtId="164" fontId="12" fillId="0" borderId="2" xfId="1" applyNumberFormat="1" applyFont="1" applyFill="1" applyBorder="1" applyAlignment="1">
      <alignment horizontal="right"/>
    </xf>
    <xf numFmtId="164" fontId="12" fillId="0" borderId="3" xfId="1" applyNumberFormat="1" applyFont="1" applyFill="1" applyBorder="1" applyAlignment="1">
      <alignment horizontal="right"/>
    </xf>
    <xf numFmtId="164" fontId="0" fillId="0" borderId="0" xfId="1" applyNumberFormat="1" applyFont="1" applyFill="1" applyAlignment="1">
      <alignment horizontal="right" wrapText="1"/>
    </xf>
    <xf numFmtId="164" fontId="0" fillId="0" borderId="0" xfId="0" applyNumberFormat="1" applyFill="1" applyAlignment="1">
      <alignment horizontal="right"/>
    </xf>
    <xf numFmtId="164" fontId="12" fillId="0" borderId="0" xfId="0" applyNumberFormat="1" applyFont="1" applyFill="1" applyAlignment="1">
      <alignment horizontal="right" wrapText="1"/>
    </xf>
    <xf numFmtId="164" fontId="0" fillId="0" borderId="4" xfId="1" applyNumberFormat="1" applyFont="1" applyFill="1" applyBorder="1" applyAlignment="1">
      <alignment horizontal="right"/>
    </xf>
    <xf numFmtId="164" fontId="10" fillId="0" borderId="0" xfId="1" applyNumberFormat="1" applyFont="1" applyFill="1" applyBorder="1" applyAlignment="1">
      <alignment horizontal="right"/>
    </xf>
    <xf numFmtId="164" fontId="1" fillId="0" borderId="0" xfId="1" applyNumberFormat="1" applyFont="1" applyAlignment="1">
      <alignment horizontal="right"/>
    </xf>
    <xf numFmtId="164" fontId="1" fillId="0" borderId="1" xfId="1" applyNumberFormat="1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4" fontId="1" fillId="0" borderId="3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164" fontId="1" fillId="0" borderId="4" xfId="1" applyNumberFormat="1" applyFont="1" applyBorder="1" applyAlignment="1">
      <alignment horizontal="right"/>
    </xf>
    <xf numFmtId="164" fontId="2" fillId="0" borderId="0" xfId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wrapText="1"/>
    </xf>
    <xf numFmtId="0" fontId="15" fillId="0" borderId="0" xfId="0" applyFont="1"/>
    <xf numFmtId="43" fontId="6" fillId="0" borderId="0" xfId="1" applyFont="1" applyAlignment="1">
      <alignment horizontal="center" vertical="center" wrapText="1"/>
    </xf>
    <xf numFmtId="43" fontId="6" fillId="0" borderId="0" xfId="1" applyFont="1" applyFill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64" fontId="15" fillId="0" borderId="0" xfId="1" applyNumberFormat="1" applyFont="1" applyFill="1" applyAlignment="1">
      <alignment horizontal="right"/>
    </xf>
    <xf numFmtId="164" fontId="15" fillId="0" borderId="0" xfId="1" applyNumberFormat="1" applyFont="1" applyAlignment="1">
      <alignment horizontal="right"/>
    </xf>
    <xf numFmtId="164" fontId="15" fillId="0" borderId="0" xfId="1" applyNumberFormat="1" applyFont="1" applyFill="1" applyAlignment="1">
      <alignment horizontal="right" wrapText="1"/>
    </xf>
    <xf numFmtId="16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4" fontId="16" fillId="0" borderId="0" xfId="1" applyNumberFormat="1" applyFont="1" applyFill="1" applyBorder="1" applyAlignment="1">
      <alignment horizontal="right"/>
    </xf>
    <xf numFmtId="164" fontId="15" fillId="0" borderId="0" xfId="1" applyNumberFormat="1" applyFont="1" applyAlignment="1">
      <alignment horizontal="right" wrapText="1"/>
    </xf>
    <xf numFmtId="164" fontId="15" fillId="0" borderId="0" xfId="2" applyNumberFormat="1" applyFont="1" applyAlignment="1">
      <alignment horizontal="right"/>
    </xf>
    <xf numFmtId="43" fontId="15" fillId="0" borderId="0" xfId="0" applyNumberFormat="1" applyFont="1"/>
    <xf numFmtId="0" fontId="15" fillId="0" borderId="0" xfId="0" applyFont="1" applyBorder="1"/>
    <xf numFmtId="164" fontId="15" fillId="0" borderId="1" xfId="1" applyNumberFormat="1" applyFont="1" applyFill="1" applyBorder="1" applyAlignment="1">
      <alignment horizontal="right"/>
    </xf>
    <xf numFmtId="164" fontId="15" fillId="0" borderId="1" xfId="1" applyNumberFormat="1" applyFont="1" applyBorder="1" applyAlignment="1">
      <alignment horizontal="right"/>
    </xf>
    <xf numFmtId="164" fontId="15" fillId="0" borderId="0" xfId="0" applyNumberFormat="1" applyFont="1" applyFill="1" applyAlignment="1">
      <alignment horizontal="right"/>
    </xf>
    <xf numFmtId="164" fontId="15" fillId="0" borderId="2" xfId="1" applyNumberFormat="1" applyFont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17" fillId="0" borderId="0" xfId="0" applyNumberFormat="1" applyFont="1" applyFill="1" applyAlignment="1">
      <alignment horizontal="right" wrapText="1"/>
    </xf>
    <xf numFmtId="164" fontId="17" fillId="0" borderId="0" xfId="1" applyNumberFormat="1" applyFont="1" applyFill="1" applyBorder="1" applyAlignment="1">
      <alignment horizontal="right"/>
    </xf>
    <xf numFmtId="9" fontId="15" fillId="0" borderId="0" xfId="2" applyFont="1"/>
    <xf numFmtId="164" fontId="17" fillId="0" borderId="3" xfId="1" applyNumberFormat="1" applyFont="1" applyFill="1" applyBorder="1" applyAlignment="1">
      <alignment horizontal="right"/>
    </xf>
    <xf numFmtId="164" fontId="15" fillId="0" borderId="3" xfId="0" applyNumberFormat="1" applyFont="1" applyBorder="1" applyAlignment="1">
      <alignment horizontal="right"/>
    </xf>
    <xf numFmtId="164" fontId="15" fillId="0" borderId="4" xfId="1" applyNumberFormat="1" applyFont="1" applyFill="1" applyBorder="1" applyAlignment="1">
      <alignment horizontal="right"/>
    </xf>
    <xf numFmtId="164" fontId="15" fillId="0" borderId="4" xfId="1" applyNumberFormat="1" applyFont="1" applyBorder="1" applyAlignment="1">
      <alignment horizontal="right"/>
    </xf>
    <xf numFmtId="43" fontId="1" fillId="0" borderId="0" xfId="1" applyFont="1" applyAlignment="1">
      <alignment horizontal="center"/>
    </xf>
    <xf numFmtId="164" fontId="15" fillId="0" borderId="3" xfId="1" applyNumberFormat="1" applyFont="1" applyBorder="1" applyAlignment="1">
      <alignment horizontal="right"/>
    </xf>
    <xf numFmtId="164" fontId="15" fillId="0" borderId="0" xfId="1" applyNumberFormat="1" applyFont="1" applyBorder="1" applyAlignment="1">
      <alignment horizontal="right"/>
    </xf>
    <xf numFmtId="43" fontId="15" fillId="0" borderId="0" xfId="1" applyFont="1" applyAlignment="1">
      <alignment horizontal="right"/>
    </xf>
    <xf numFmtId="164" fontId="6" fillId="0" borderId="2" xfId="1" applyNumberFormat="1" applyFont="1" applyFill="1" applyBorder="1" applyAlignment="1">
      <alignment horizontal="right"/>
    </xf>
    <xf numFmtId="164" fontId="18" fillId="0" borderId="2" xfId="1" applyNumberFormat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65" fontId="3" fillId="0" borderId="0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357C-6660-4671-AE91-8D491007A6F7}">
  <sheetPr>
    <pageSetUpPr fitToPage="1"/>
  </sheetPr>
  <dimension ref="A1:P60"/>
  <sheetViews>
    <sheetView tabSelected="1" zoomScale="88" zoomScaleNormal="88" workbookViewId="0">
      <selection activeCell="H11" sqref="H11"/>
    </sheetView>
  </sheetViews>
  <sheetFormatPr defaultRowHeight="14.5" x14ac:dyDescent="0.35"/>
  <cols>
    <col min="1" max="1" width="32.26953125" customWidth="1"/>
    <col min="2" max="2" width="5.6328125" customWidth="1"/>
    <col min="3" max="3" width="13.6328125" style="52" customWidth="1"/>
    <col min="4" max="4" width="13.6328125" style="1" customWidth="1"/>
    <col min="5" max="5" width="13.6328125" style="38" customWidth="1"/>
    <col min="6" max="6" width="13.6328125" style="52" customWidth="1"/>
    <col min="7" max="7" width="5.6328125" customWidth="1"/>
    <col min="8" max="8" width="13.6328125" customWidth="1"/>
    <col min="9" max="9" width="5.6328125" customWidth="1"/>
    <col min="10" max="10" width="13.6328125" style="1" customWidth="1"/>
    <col min="11" max="11" width="5.6328125" customWidth="1"/>
    <col min="12" max="12" width="13.6328125" customWidth="1"/>
    <col min="14" max="14" width="13.6328125" style="4" customWidth="1"/>
    <col min="15" max="15" width="12.08984375" customWidth="1"/>
  </cols>
  <sheetData>
    <row r="1" spans="1:16" s="87" customFormat="1" ht="25" customHeight="1" x14ac:dyDescent="0.6">
      <c r="A1" s="122" t="s">
        <v>118</v>
      </c>
      <c r="B1" s="122"/>
      <c r="C1" s="122"/>
      <c r="D1" s="122"/>
      <c r="E1" s="122"/>
      <c r="F1" s="122"/>
      <c r="G1" s="122"/>
      <c r="H1" s="122"/>
      <c r="I1" s="122"/>
      <c r="J1" s="122"/>
      <c r="N1" s="88"/>
    </row>
    <row r="2" spans="1:16" ht="60" customHeight="1" x14ac:dyDescent="0.35">
      <c r="A2" s="48" t="s">
        <v>15</v>
      </c>
      <c r="B2" s="89"/>
      <c r="C2" s="91" t="s">
        <v>98</v>
      </c>
      <c r="D2" s="90" t="s">
        <v>19</v>
      </c>
      <c r="E2" s="90" t="s">
        <v>100</v>
      </c>
      <c r="F2" s="91" t="s">
        <v>99</v>
      </c>
      <c r="G2" s="92"/>
      <c r="H2" s="90" t="s">
        <v>138</v>
      </c>
      <c r="I2" s="65"/>
      <c r="J2" s="90" t="s">
        <v>119</v>
      </c>
      <c r="K2" s="10"/>
      <c r="L2" s="62" t="s">
        <v>44</v>
      </c>
      <c r="M2" s="10"/>
      <c r="N2" s="63" t="s">
        <v>96</v>
      </c>
      <c r="O2" s="64" t="s">
        <v>97</v>
      </c>
    </row>
    <row r="3" spans="1:16" x14ac:dyDescent="0.35">
      <c r="E3" s="115"/>
    </row>
    <row r="4" spans="1:16" s="89" customFormat="1" ht="15.5" x14ac:dyDescent="0.35">
      <c r="A4" s="89" t="s">
        <v>2</v>
      </c>
      <c r="C4" s="93">
        <v>0</v>
      </c>
      <c r="D4" s="94">
        <v>0</v>
      </c>
      <c r="E4" s="98">
        <f>C4+D4</f>
        <v>0</v>
      </c>
      <c r="F4" s="95">
        <v>0</v>
      </c>
      <c r="G4" s="96"/>
      <c r="H4" s="96">
        <f>E4-F4</f>
        <v>0</v>
      </c>
      <c r="I4" s="97"/>
      <c r="J4" s="98">
        <v>545</v>
      </c>
      <c r="K4" s="96"/>
      <c r="L4" s="96">
        <f>E4-J4</f>
        <v>-545</v>
      </c>
      <c r="M4" s="97"/>
      <c r="N4" s="99"/>
      <c r="O4" s="100">
        <f>N4-E4</f>
        <v>0</v>
      </c>
    </row>
    <row r="5" spans="1:16" s="89" customFormat="1" ht="15.5" x14ac:dyDescent="0.35">
      <c r="A5" s="89" t="s">
        <v>37</v>
      </c>
      <c r="C5" s="93">
        <v>0</v>
      </c>
      <c r="D5" s="94">
        <v>0</v>
      </c>
      <c r="E5" s="98">
        <f t="shared" ref="E5:E9" si="0">C5+D5</f>
        <v>0</v>
      </c>
      <c r="F5" s="95">
        <v>0</v>
      </c>
      <c r="G5" s="96"/>
      <c r="H5" s="96">
        <f>E5-F5</f>
        <v>0</v>
      </c>
      <c r="I5" s="97"/>
      <c r="J5" s="98">
        <v>8500</v>
      </c>
      <c r="K5" s="96"/>
      <c r="L5" s="96">
        <f>E5-J5</f>
        <v>-8500</v>
      </c>
      <c r="M5" s="97"/>
      <c r="N5" s="99"/>
      <c r="O5" s="100">
        <f t="shared" ref="O5:O9" si="1">N5-E5</f>
        <v>0</v>
      </c>
    </row>
    <row r="6" spans="1:16" s="89" customFormat="1" ht="15.5" x14ac:dyDescent="0.35">
      <c r="A6" s="89" t="s">
        <v>8</v>
      </c>
      <c r="C6" s="93">
        <v>3178</v>
      </c>
      <c r="D6" s="94">
        <v>3177</v>
      </c>
      <c r="E6" s="98">
        <f t="shared" si="0"/>
        <v>6355</v>
      </c>
      <c r="F6" s="95">
        <v>6355</v>
      </c>
      <c r="G6" s="96"/>
      <c r="H6" s="96">
        <f t="shared" ref="H6:H9" si="2">E6-F6</f>
        <v>0</v>
      </c>
      <c r="I6" s="97"/>
      <c r="J6" s="98">
        <v>6355</v>
      </c>
      <c r="K6" s="96"/>
      <c r="L6" s="96">
        <f t="shared" ref="L6:L9" si="3">E6-J6</f>
        <v>0</v>
      </c>
      <c r="M6" s="97"/>
      <c r="N6" s="99"/>
      <c r="O6" s="100">
        <f t="shared" si="1"/>
        <v>-6355</v>
      </c>
      <c r="P6" s="101"/>
    </row>
    <row r="7" spans="1:16" s="89" customFormat="1" ht="15.5" x14ac:dyDescent="0.35">
      <c r="A7" s="89" t="s">
        <v>16</v>
      </c>
      <c r="C7" s="93">
        <v>0</v>
      </c>
      <c r="D7" s="94">
        <f>C27+100</f>
        <v>161.4</v>
      </c>
      <c r="E7" s="98">
        <f t="shared" si="0"/>
        <v>161.4</v>
      </c>
      <c r="F7" s="95">
        <v>100</v>
      </c>
      <c r="G7" s="96"/>
      <c r="H7" s="96">
        <f t="shared" si="2"/>
        <v>61.400000000000006</v>
      </c>
      <c r="I7" s="97"/>
      <c r="J7" s="98">
        <v>966.78</v>
      </c>
      <c r="K7" s="96"/>
      <c r="L7" s="96">
        <f t="shared" si="3"/>
        <v>-805.38</v>
      </c>
      <c r="M7" s="97"/>
      <c r="N7" s="99"/>
      <c r="O7" s="100">
        <f t="shared" si="1"/>
        <v>-161.4</v>
      </c>
    </row>
    <row r="8" spans="1:16" s="89" customFormat="1" ht="15.5" x14ac:dyDescent="0.35">
      <c r="A8" s="102" t="s">
        <v>9</v>
      </c>
      <c r="C8" s="93">
        <v>80</v>
      </c>
      <c r="D8" s="94">
        <v>0</v>
      </c>
      <c r="E8" s="98">
        <f t="shared" si="0"/>
        <v>80</v>
      </c>
      <c r="F8" s="95">
        <v>80</v>
      </c>
      <c r="G8" s="96"/>
      <c r="H8" s="96">
        <f t="shared" si="2"/>
        <v>0</v>
      </c>
      <c r="I8" s="97"/>
      <c r="J8" s="98">
        <v>80</v>
      </c>
      <c r="K8" s="96"/>
      <c r="L8" s="96">
        <f t="shared" si="3"/>
        <v>0</v>
      </c>
      <c r="M8" s="97"/>
      <c r="N8" s="99"/>
      <c r="O8" s="100">
        <f t="shared" si="1"/>
        <v>-80</v>
      </c>
    </row>
    <row r="9" spans="1:16" s="89" customFormat="1" ht="15.5" hidden="1" x14ac:dyDescent="0.35">
      <c r="A9" s="89" t="s">
        <v>28</v>
      </c>
      <c r="C9" s="93">
        <v>0</v>
      </c>
      <c r="D9" s="94">
        <v>0</v>
      </c>
      <c r="E9" s="98">
        <f t="shared" si="0"/>
        <v>0</v>
      </c>
      <c r="F9" s="95">
        <v>0</v>
      </c>
      <c r="G9" s="96"/>
      <c r="H9" s="96">
        <f t="shared" si="2"/>
        <v>0</v>
      </c>
      <c r="I9" s="97"/>
      <c r="J9" s="98">
        <v>0</v>
      </c>
      <c r="K9" s="96"/>
      <c r="L9" s="96">
        <f t="shared" si="3"/>
        <v>0</v>
      </c>
      <c r="M9" s="97"/>
      <c r="N9" s="99"/>
      <c r="O9" s="100">
        <f t="shared" si="1"/>
        <v>0</v>
      </c>
    </row>
    <row r="10" spans="1:16" s="89" customFormat="1" ht="15.5" x14ac:dyDescent="0.35">
      <c r="C10" s="93"/>
      <c r="D10" s="94"/>
      <c r="E10" s="94"/>
      <c r="F10" s="95"/>
      <c r="G10" s="96"/>
      <c r="H10" s="96"/>
      <c r="I10" s="97"/>
      <c r="J10" s="94"/>
      <c r="K10" s="96"/>
      <c r="L10" s="96"/>
      <c r="M10" s="97"/>
      <c r="N10" s="99"/>
      <c r="O10" s="99"/>
    </row>
    <row r="11" spans="1:16" s="89" customFormat="1" ht="15.5" x14ac:dyDescent="0.35">
      <c r="C11" s="103">
        <f>SUM(C4:C10)</f>
        <v>3258</v>
      </c>
      <c r="D11" s="104">
        <f>SUM(D4:D10)</f>
        <v>3338.4</v>
      </c>
      <c r="E11" s="104">
        <f>SUM(E4:E10)</f>
        <v>6596.4</v>
      </c>
      <c r="F11" s="103">
        <f>SUM(F4:F10)</f>
        <v>6535</v>
      </c>
      <c r="G11" s="96"/>
      <c r="H11" s="104">
        <f>SUM(H4:H10)</f>
        <v>61.400000000000006</v>
      </c>
      <c r="I11" s="97"/>
      <c r="J11" s="104">
        <v>18937.78</v>
      </c>
      <c r="K11" s="96"/>
      <c r="L11" s="104">
        <f>SUM(L4:L10)</f>
        <v>-9850.3799999999992</v>
      </c>
      <c r="M11" s="97"/>
      <c r="N11" s="104">
        <f>SUM(N4:N10)</f>
        <v>0</v>
      </c>
      <c r="O11" s="104">
        <f>SUM(O4:O10)</f>
        <v>-6596.4</v>
      </c>
    </row>
    <row r="12" spans="1:16" x14ac:dyDescent="0.35">
      <c r="C12" s="8"/>
      <c r="D12" s="7"/>
      <c r="E12" s="76"/>
      <c r="F12" s="71"/>
      <c r="G12" s="9"/>
      <c r="H12" s="9"/>
      <c r="I12" s="10"/>
      <c r="J12" s="76"/>
      <c r="K12" s="9"/>
      <c r="L12" s="9"/>
      <c r="M12" s="10"/>
      <c r="N12" s="39"/>
      <c r="O12" s="39"/>
    </row>
    <row r="13" spans="1:16" ht="15.5" x14ac:dyDescent="0.35">
      <c r="A13" s="48" t="s">
        <v>17</v>
      </c>
      <c r="B13" s="89"/>
      <c r="C13" s="93"/>
      <c r="D13" s="94"/>
      <c r="E13" s="94"/>
      <c r="F13" s="95"/>
      <c r="G13" s="96"/>
      <c r="H13" s="96"/>
      <c r="I13" s="10"/>
      <c r="J13" s="76"/>
      <c r="K13" s="9"/>
      <c r="L13" s="9"/>
      <c r="M13" s="10"/>
      <c r="N13" s="39"/>
      <c r="O13" s="9"/>
    </row>
    <row r="14" spans="1:16" ht="15.5" x14ac:dyDescent="0.35">
      <c r="A14" s="89"/>
      <c r="B14" s="89"/>
      <c r="C14" s="93"/>
      <c r="D14" s="94"/>
      <c r="E14" s="94"/>
      <c r="F14" s="95"/>
      <c r="G14" s="96"/>
      <c r="H14" s="96"/>
      <c r="I14" s="10"/>
      <c r="J14" s="76"/>
      <c r="K14" s="9"/>
      <c r="L14" s="9"/>
      <c r="M14" s="10"/>
      <c r="N14" s="39"/>
      <c r="O14" s="9"/>
    </row>
    <row r="15" spans="1:16" ht="15.5" x14ac:dyDescent="0.35">
      <c r="A15" s="89" t="s">
        <v>1</v>
      </c>
      <c r="B15" s="89"/>
      <c r="C15" s="93">
        <v>70</v>
      </c>
      <c r="D15" s="94">
        <f>'Internal PC Accounts'!D18</f>
        <v>5095</v>
      </c>
      <c r="E15" s="98">
        <f t="shared" ref="E15:E27" si="4">C15+D15</f>
        <v>5165</v>
      </c>
      <c r="F15" s="95">
        <v>5165</v>
      </c>
      <c r="G15" s="96"/>
      <c r="H15" s="96">
        <f>F15-E15</f>
        <v>0</v>
      </c>
      <c r="I15" s="10"/>
      <c r="J15" s="98">
        <v>4519.9799999999996</v>
      </c>
      <c r="K15" s="9"/>
      <c r="L15" s="9">
        <f>J15-E15</f>
        <v>-645.02000000000044</v>
      </c>
      <c r="M15" s="10"/>
      <c r="N15" s="39"/>
      <c r="O15" s="40">
        <f>N15-E15</f>
        <v>-5165</v>
      </c>
    </row>
    <row r="16" spans="1:16" ht="15.5" x14ac:dyDescent="0.35">
      <c r="A16" s="89" t="s">
        <v>3</v>
      </c>
      <c r="B16" s="89"/>
      <c r="C16" s="93">
        <v>242</v>
      </c>
      <c r="D16" s="94">
        <f>'Internal PC Accounts'!D19</f>
        <v>1678</v>
      </c>
      <c r="E16" s="98">
        <f t="shared" si="4"/>
        <v>1920</v>
      </c>
      <c r="F16" s="95">
        <v>2000</v>
      </c>
      <c r="G16" s="96"/>
      <c r="H16" s="96">
        <f t="shared" ref="H16:H27" si="5">F16-E16</f>
        <v>80</v>
      </c>
      <c r="I16" s="10"/>
      <c r="J16" s="98">
        <v>1524</v>
      </c>
      <c r="K16" s="9"/>
      <c r="L16" s="9">
        <f t="shared" ref="L16:L27" si="6">J16-E16</f>
        <v>-396</v>
      </c>
      <c r="M16" s="10"/>
      <c r="N16" s="39"/>
      <c r="O16" s="40">
        <f t="shared" ref="O16:O27" si="7">N16-E16</f>
        <v>-1920</v>
      </c>
    </row>
    <row r="17" spans="1:15" ht="15.5" x14ac:dyDescent="0.35">
      <c r="A17" s="89" t="s">
        <v>4</v>
      </c>
      <c r="B17" s="89"/>
      <c r="C17" s="93">
        <v>0</v>
      </c>
      <c r="D17" s="94">
        <f>'Internal PC Accounts'!D20</f>
        <v>188</v>
      </c>
      <c r="E17" s="98">
        <f t="shared" si="4"/>
        <v>188</v>
      </c>
      <c r="F17" s="95">
        <v>188</v>
      </c>
      <c r="G17" s="96"/>
      <c r="H17" s="96">
        <f t="shared" si="5"/>
        <v>0</v>
      </c>
      <c r="I17" s="10"/>
      <c r="J17" s="98">
        <v>187.5</v>
      </c>
      <c r="K17" s="9"/>
      <c r="L17" s="9">
        <f t="shared" si="6"/>
        <v>-0.5</v>
      </c>
      <c r="M17" s="10"/>
      <c r="N17" s="39"/>
      <c r="O17" s="40">
        <f t="shared" si="7"/>
        <v>-188</v>
      </c>
    </row>
    <row r="18" spans="1:15" ht="15.5" x14ac:dyDescent="0.35">
      <c r="A18" s="89" t="s">
        <v>5</v>
      </c>
      <c r="B18" s="89"/>
      <c r="C18" s="93">
        <v>350.89</v>
      </c>
      <c r="D18" s="94">
        <v>0</v>
      </c>
      <c r="E18" s="98">
        <f t="shared" si="4"/>
        <v>350.89</v>
      </c>
      <c r="F18" s="95">
        <v>475</v>
      </c>
      <c r="G18" s="96"/>
      <c r="H18" s="96">
        <f t="shared" si="5"/>
        <v>124.11000000000001</v>
      </c>
      <c r="I18" s="10"/>
      <c r="J18" s="98">
        <v>468.06</v>
      </c>
      <c r="K18" s="9"/>
      <c r="L18" s="9">
        <f t="shared" si="6"/>
        <v>117.17000000000002</v>
      </c>
      <c r="M18" s="10"/>
      <c r="N18" s="39"/>
      <c r="O18" s="40">
        <f t="shared" si="7"/>
        <v>-350.89</v>
      </c>
    </row>
    <row r="19" spans="1:15" ht="15.5" x14ac:dyDescent="0.35">
      <c r="A19" s="89" t="s">
        <v>93</v>
      </c>
      <c r="B19" s="89"/>
      <c r="C19" s="93">
        <v>80</v>
      </c>
      <c r="D19" s="94">
        <f>'Internal PC Accounts'!D22</f>
        <v>0</v>
      </c>
      <c r="E19" s="98">
        <f t="shared" si="4"/>
        <v>80</v>
      </c>
      <c r="F19" s="95">
        <v>80</v>
      </c>
      <c r="G19" s="96"/>
      <c r="H19" s="96">
        <f t="shared" si="5"/>
        <v>0</v>
      </c>
      <c r="I19" s="10"/>
      <c r="J19" s="98">
        <v>80</v>
      </c>
      <c r="K19" s="9"/>
      <c r="L19" s="9">
        <f t="shared" si="6"/>
        <v>0</v>
      </c>
      <c r="M19" s="10"/>
      <c r="N19" s="39"/>
      <c r="O19" s="40">
        <f t="shared" si="7"/>
        <v>-80</v>
      </c>
    </row>
    <row r="20" spans="1:15" ht="15.5" x14ac:dyDescent="0.35">
      <c r="A20" s="89" t="s">
        <v>10</v>
      </c>
      <c r="B20" s="89"/>
      <c r="C20" s="93">
        <f>280.28+520.52</f>
        <v>800.8</v>
      </c>
      <c r="D20" s="94">
        <f>'Internal PC Accounts'!D23</f>
        <v>1561.5599999999997</v>
      </c>
      <c r="E20" s="98">
        <f t="shared" si="4"/>
        <v>2362.3599999999997</v>
      </c>
      <c r="F20" s="95">
        <v>2032.1399999999999</v>
      </c>
      <c r="G20" s="96"/>
      <c r="H20" s="96">
        <f t="shared" si="5"/>
        <v>-330.2199999999998</v>
      </c>
      <c r="I20" s="10"/>
      <c r="J20" s="98">
        <v>729.49</v>
      </c>
      <c r="K20" s="9"/>
      <c r="L20" s="9">
        <f t="shared" si="6"/>
        <v>-1632.8699999999997</v>
      </c>
      <c r="M20" s="10"/>
      <c r="N20" s="39"/>
      <c r="O20" s="40">
        <f t="shared" si="7"/>
        <v>-2362.3599999999997</v>
      </c>
    </row>
    <row r="21" spans="1:15" ht="15.5" x14ac:dyDescent="0.35">
      <c r="A21" s="89" t="s">
        <v>20</v>
      </c>
      <c r="B21" s="89"/>
      <c r="C21" s="93">
        <v>0</v>
      </c>
      <c r="D21" s="94">
        <f>'Internal PC Accounts'!D24</f>
        <v>40</v>
      </c>
      <c r="E21" s="98">
        <f t="shared" si="4"/>
        <v>40</v>
      </c>
      <c r="F21" s="95">
        <v>40</v>
      </c>
      <c r="G21" s="96"/>
      <c r="H21" s="96">
        <f t="shared" si="5"/>
        <v>0</v>
      </c>
      <c r="I21" s="10"/>
      <c r="J21" s="98">
        <v>0</v>
      </c>
      <c r="K21" s="9"/>
      <c r="L21" s="9">
        <f t="shared" si="6"/>
        <v>-40</v>
      </c>
      <c r="M21" s="10"/>
      <c r="N21" s="39"/>
      <c r="O21" s="40">
        <f t="shared" si="7"/>
        <v>-40</v>
      </c>
    </row>
    <row r="22" spans="1:15" ht="15.5" x14ac:dyDescent="0.35">
      <c r="A22" s="89" t="s">
        <v>11</v>
      </c>
      <c r="B22" s="89"/>
      <c r="C22" s="93">
        <v>0</v>
      </c>
      <c r="D22" s="94">
        <f>'Internal PC Accounts'!D25</f>
        <v>300</v>
      </c>
      <c r="E22" s="98">
        <f t="shared" si="4"/>
        <v>300</v>
      </c>
      <c r="F22" s="95">
        <v>300</v>
      </c>
      <c r="G22" s="96"/>
      <c r="H22" s="96">
        <f t="shared" si="5"/>
        <v>0</v>
      </c>
      <c r="I22" s="10"/>
      <c r="J22" s="98">
        <v>40</v>
      </c>
      <c r="K22" s="9"/>
      <c r="L22" s="9">
        <f t="shared" si="6"/>
        <v>-260</v>
      </c>
      <c r="M22" s="10"/>
      <c r="N22" s="39"/>
      <c r="O22" s="40">
        <f t="shared" si="7"/>
        <v>-300</v>
      </c>
    </row>
    <row r="23" spans="1:15" ht="15.5" x14ac:dyDescent="0.35">
      <c r="A23" s="89" t="s">
        <v>21</v>
      </c>
      <c r="B23" s="89"/>
      <c r="C23" s="93">
        <v>0</v>
      </c>
      <c r="D23" s="94">
        <f>'Internal PC Accounts'!D26</f>
        <v>3</v>
      </c>
      <c r="E23" s="98">
        <f t="shared" si="4"/>
        <v>3</v>
      </c>
      <c r="F23" s="95">
        <v>3</v>
      </c>
      <c r="G23" s="96"/>
      <c r="H23" s="96">
        <f t="shared" si="5"/>
        <v>0</v>
      </c>
      <c r="I23" s="10"/>
      <c r="J23" s="98">
        <v>3.08</v>
      </c>
      <c r="K23" s="9"/>
      <c r="L23" s="9">
        <f t="shared" si="6"/>
        <v>8.0000000000000071E-2</v>
      </c>
      <c r="M23" s="10"/>
      <c r="N23" s="39"/>
      <c r="O23" s="40">
        <f t="shared" si="7"/>
        <v>-3</v>
      </c>
    </row>
    <row r="24" spans="1:15" ht="15.5" x14ac:dyDescent="0.35">
      <c r="A24" s="89" t="s">
        <v>22</v>
      </c>
      <c r="B24" s="89"/>
      <c r="C24" s="93">
        <v>65</v>
      </c>
      <c r="D24" s="94">
        <f>'Internal PC Accounts'!D27</f>
        <v>247</v>
      </c>
      <c r="E24" s="98">
        <f t="shared" si="4"/>
        <v>312</v>
      </c>
      <c r="F24" s="95">
        <v>312</v>
      </c>
      <c r="G24" s="96"/>
      <c r="H24" s="96">
        <f t="shared" si="5"/>
        <v>0</v>
      </c>
      <c r="I24" s="10"/>
      <c r="J24" s="98">
        <v>111.28999999999999</v>
      </c>
      <c r="K24" s="9"/>
      <c r="L24" s="9">
        <f t="shared" si="6"/>
        <v>-200.71</v>
      </c>
      <c r="M24" s="10"/>
      <c r="N24" s="39"/>
      <c r="O24" s="40">
        <f t="shared" si="7"/>
        <v>-312</v>
      </c>
    </row>
    <row r="25" spans="1:15" ht="15.5" x14ac:dyDescent="0.35">
      <c r="A25" s="89" t="s">
        <v>13</v>
      </c>
      <c r="B25" s="89"/>
      <c r="C25" s="93">
        <v>0</v>
      </c>
      <c r="D25" s="94">
        <f>'Internal PC Accounts'!D28</f>
        <v>200</v>
      </c>
      <c r="E25" s="98">
        <f t="shared" si="4"/>
        <v>200</v>
      </c>
      <c r="F25" s="95">
        <v>200</v>
      </c>
      <c r="G25" s="96"/>
      <c r="H25" s="96">
        <f t="shared" si="5"/>
        <v>0</v>
      </c>
      <c r="I25" s="10"/>
      <c r="J25" s="98">
        <v>0</v>
      </c>
      <c r="K25" s="9"/>
      <c r="L25" s="9">
        <f t="shared" si="6"/>
        <v>-200</v>
      </c>
      <c r="M25" s="10"/>
      <c r="N25" s="39"/>
      <c r="O25" s="40">
        <f t="shared" si="7"/>
        <v>-200</v>
      </c>
    </row>
    <row r="26" spans="1:15" ht="15.5" x14ac:dyDescent="0.35">
      <c r="A26" s="89" t="s">
        <v>14</v>
      </c>
      <c r="B26" s="89"/>
      <c r="C26" s="93">
        <v>0</v>
      </c>
      <c r="D26" s="94">
        <f>'Internal PC Accounts'!D29</f>
        <v>165</v>
      </c>
      <c r="E26" s="98">
        <f t="shared" si="4"/>
        <v>165</v>
      </c>
      <c r="F26" s="95">
        <v>165</v>
      </c>
      <c r="G26" s="96"/>
      <c r="H26" s="96">
        <f t="shared" si="5"/>
        <v>0</v>
      </c>
      <c r="I26" s="10"/>
      <c r="J26" s="98">
        <v>164.57</v>
      </c>
      <c r="K26" s="9"/>
      <c r="L26" s="9">
        <f t="shared" si="6"/>
        <v>-0.43000000000000682</v>
      </c>
      <c r="M26" s="10"/>
      <c r="N26" s="39"/>
      <c r="O26" s="40">
        <f t="shared" si="7"/>
        <v>-165</v>
      </c>
    </row>
    <row r="27" spans="1:15" ht="15.5" x14ac:dyDescent="0.35">
      <c r="A27" s="89" t="s">
        <v>24</v>
      </c>
      <c r="B27" s="89"/>
      <c r="C27" s="93">
        <f>13+48.4</f>
        <v>61.4</v>
      </c>
      <c r="D27" s="94">
        <f>'Internal PC Accounts'!D30</f>
        <v>0</v>
      </c>
      <c r="E27" s="98">
        <f t="shared" si="4"/>
        <v>61.4</v>
      </c>
      <c r="F27" s="95">
        <v>0</v>
      </c>
      <c r="G27" s="96"/>
      <c r="H27" s="96">
        <f t="shared" si="5"/>
        <v>-61.4</v>
      </c>
      <c r="I27" s="10"/>
      <c r="J27" s="98">
        <v>1045.78</v>
      </c>
      <c r="K27" s="9"/>
      <c r="L27" s="9">
        <f t="shared" si="6"/>
        <v>984.38</v>
      </c>
      <c r="M27" s="10"/>
      <c r="N27" s="39"/>
      <c r="O27" s="40">
        <f t="shared" si="7"/>
        <v>-61.4</v>
      </c>
    </row>
    <row r="28" spans="1:15" ht="15.5" x14ac:dyDescent="0.35">
      <c r="A28" s="89"/>
      <c r="B28" s="89"/>
      <c r="C28" s="93"/>
      <c r="D28" s="94"/>
      <c r="E28" s="98"/>
      <c r="F28" s="95"/>
      <c r="G28" s="96"/>
      <c r="H28" s="96"/>
      <c r="I28" s="10"/>
      <c r="J28" s="98"/>
      <c r="K28" s="9"/>
      <c r="L28" s="9"/>
      <c r="M28" s="10"/>
      <c r="N28" s="39"/>
      <c r="O28" s="39"/>
    </row>
    <row r="29" spans="1:15" ht="15.5" x14ac:dyDescent="0.35">
      <c r="A29" s="89"/>
      <c r="B29" s="89"/>
      <c r="C29" s="103">
        <f>SUM(C15:C28)</f>
        <v>1670.0900000000001</v>
      </c>
      <c r="D29" s="104">
        <f>SUM(D15:D28)</f>
        <v>9477.56</v>
      </c>
      <c r="E29" s="104">
        <f>SUM(E15:E28)</f>
        <v>11147.65</v>
      </c>
      <c r="F29" s="103">
        <f>SUM(F15:F28)</f>
        <v>10960.14</v>
      </c>
      <c r="G29" s="96"/>
      <c r="H29" s="104">
        <f>SUM(H15:H28)</f>
        <v>-187.50999999999979</v>
      </c>
      <c r="I29" s="10"/>
      <c r="J29" s="104">
        <v>8873.75</v>
      </c>
      <c r="K29" s="9"/>
      <c r="L29" s="14">
        <f>SUM(L15:L28)</f>
        <v>-2273.9</v>
      </c>
      <c r="M29" s="10"/>
      <c r="N29" s="14">
        <f>SUM(N15:N28)</f>
        <v>0</v>
      </c>
      <c r="O29" s="14">
        <f>SUM(O15:O28)</f>
        <v>-11147.65</v>
      </c>
    </row>
    <row r="30" spans="1:15" ht="15.5" x14ac:dyDescent="0.35">
      <c r="A30" s="89"/>
      <c r="B30" s="89"/>
      <c r="C30" s="93"/>
      <c r="D30" s="94"/>
      <c r="E30" s="94"/>
      <c r="F30" s="105"/>
      <c r="G30" s="96"/>
      <c r="H30" s="96"/>
      <c r="I30" s="10"/>
      <c r="J30" s="94"/>
      <c r="K30" s="9"/>
      <c r="L30" s="9"/>
      <c r="M30" s="10"/>
      <c r="N30" s="9"/>
      <c r="O30" s="9"/>
    </row>
    <row r="31" spans="1:15" ht="16" thickBot="1" x14ac:dyDescent="0.4">
      <c r="A31" s="48" t="s">
        <v>120</v>
      </c>
      <c r="B31" s="89"/>
      <c r="C31" s="119">
        <f>C11-C29</f>
        <v>1587.9099999999999</v>
      </c>
      <c r="D31" s="107">
        <f>D11-D29</f>
        <v>-6139.16</v>
      </c>
      <c r="E31" s="107">
        <f>E11-E29</f>
        <v>-4551.25</v>
      </c>
      <c r="F31" s="119">
        <f>F11-F29</f>
        <v>-4425.1399999999994</v>
      </c>
      <c r="G31" s="96"/>
      <c r="H31" s="106">
        <f>H11+H29</f>
        <v>-126.10999999999979</v>
      </c>
      <c r="I31" s="121"/>
      <c r="J31" s="106">
        <v>10064.029999999999</v>
      </c>
      <c r="K31" s="9"/>
      <c r="L31" s="16">
        <f>L11+L29</f>
        <v>-12124.279999999999</v>
      </c>
      <c r="M31" s="10"/>
      <c r="N31" s="16">
        <f>N11-N29</f>
        <v>0</v>
      </c>
      <c r="O31" s="16">
        <f>O11-O29</f>
        <v>4551.25</v>
      </c>
    </row>
    <row r="32" spans="1:15" ht="16" thickTop="1" x14ac:dyDescent="0.35">
      <c r="A32" s="89"/>
      <c r="B32" s="89"/>
      <c r="C32" s="93"/>
      <c r="D32" s="94"/>
      <c r="E32" s="94"/>
      <c r="F32" s="105"/>
      <c r="G32" s="96"/>
      <c r="H32" s="96"/>
      <c r="I32" s="10"/>
      <c r="J32" s="94"/>
      <c r="K32" s="9"/>
      <c r="L32" s="9"/>
      <c r="M32" s="10"/>
      <c r="N32" s="9"/>
      <c r="O32" s="9"/>
    </row>
    <row r="33" spans="1:15" ht="15.5" x14ac:dyDescent="0.35">
      <c r="A33" s="89"/>
      <c r="B33" s="89"/>
      <c r="C33" s="93"/>
      <c r="D33" s="94"/>
      <c r="E33" s="94"/>
      <c r="F33" s="105"/>
      <c r="G33" s="96"/>
      <c r="H33" s="96"/>
      <c r="I33" s="10"/>
      <c r="J33" s="94"/>
      <c r="K33" s="9"/>
      <c r="L33" s="9"/>
      <c r="M33" s="10"/>
      <c r="N33" s="9"/>
      <c r="O33" s="9"/>
    </row>
    <row r="34" spans="1:15" ht="15.5" x14ac:dyDescent="0.35">
      <c r="A34" s="48" t="s">
        <v>25</v>
      </c>
      <c r="B34" s="89"/>
      <c r="C34" s="93"/>
      <c r="D34" s="94"/>
      <c r="E34" s="94"/>
      <c r="F34" s="95"/>
      <c r="G34" s="96"/>
      <c r="H34" s="96"/>
      <c r="I34" s="10"/>
      <c r="J34" s="94"/>
      <c r="K34" s="9"/>
      <c r="L34" s="9"/>
      <c r="M34" s="10"/>
      <c r="N34" s="39"/>
      <c r="O34" s="9"/>
    </row>
    <row r="35" spans="1:15" ht="15.5" x14ac:dyDescent="0.35">
      <c r="A35" s="89"/>
      <c r="B35" s="89"/>
      <c r="C35" s="93"/>
      <c r="D35" s="94"/>
      <c r="E35" s="94"/>
      <c r="F35" s="95"/>
      <c r="G35" s="96"/>
      <c r="H35" s="96"/>
      <c r="I35" s="10"/>
      <c r="J35" s="94"/>
      <c r="K35" s="9"/>
      <c r="L35" s="9"/>
      <c r="M35" s="10"/>
      <c r="N35" s="39"/>
      <c r="O35" s="9"/>
    </row>
    <row r="36" spans="1:15" ht="15.5" x14ac:dyDescent="0.35">
      <c r="A36" s="48" t="s">
        <v>26</v>
      </c>
      <c r="B36" s="89"/>
      <c r="C36" s="93">
        <v>25804.54</v>
      </c>
      <c r="D36" s="94">
        <f>C40</f>
        <v>27392.45</v>
      </c>
      <c r="E36" s="98">
        <v>25804.54</v>
      </c>
      <c r="F36" s="108">
        <v>25804.539999999997</v>
      </c>
      <c r="G36" s="96"/>
      <c r="H36" s="96">
        <f t="shared" ref="H36" si="8">E36-F36</f>
        <v>0</v>
      </c>
      <c r="I36" s="10"/>
      <c r="J36" s="98">
        <v>18231.509999999998</v>
      </c>
      <c r="K36" s="9"/>
      <c r="L36" s="9"/>
      <c r="M36" s="10"/>
      <c r="N36" s="41">
        <f>E40</f>
        <v>21253.29</v>
      </c>
      <c r="O36" s="9"/>
    </row>
    <row r="37" spans="1:15" ht="15.5" x14ac:dyDescent="0.35">
      <c r="A37" s="89"/>
      <c r="B37" s="89"/>
      <c r="C37" s="93"/>
      <c r="D37" s="94"/>
      <c r="E37" s="94"/>
      <c r="F37" s="108"/>
      <c r="G37" s="96"/>
      <c r="H37" s="96"/>
      <c r="I37" s="10"/>
      <c r="J37" s="94"/>
      <c r="K37" s="9"/>
      <c r="L37" s="9"/>
      <c r="M37" s="10"/>
      <c r="N37" s="41"/>
      <c r="O37" s="9"/>
    </row>
    <row r="38" spans="1:15" ht="15.5" x14ac:dyDescent="0.35">
      <c r="A38" s="48" t="s">
        <v>120</v>
      </c>
      <c r="B38" s="89"/>
      <c r="C38" s="93">
        <f>C31</f>
        <v>1587.9099999999999</v>
      </c>
      <c r="D38" s="93">
        <f>D31</f>
        <v>-6139.16</v>
      </c>
      <c r="E38" s="93">
        <f>E31</f>
        <v>-4551.25</v>
      </c>
      <c r="F38" s="109">
        <v>-4425.1399999999994</v>
      </c>
      <c r="G38" s="96"/>
      <c r="H38" s="96">
        <f t="shared" ref="H38" si="9">E38-F38</f>
        <v>-126.11000000000058</v>
      </c>
      <c r="I38" s="10"/>
      <c r="J38" s="94">
        <v>7573.0299999999988</v>
      </c>
      <c r="K38" s="9"/>
      <c r="L38" s="9"/>
      <c r="M38" s="10"/>
      <c r="N38" s="7">
        <f>N31</f>
        <v>0</v>
      </c>
      <c r="O38" s="9"/>
    </row>
    <row r="39" spans="1:15" ht="15.5" x14ac:dyDescent="0.35">
      <c r="A39" s="89"/>
      <c r="B39" s="89"/>
      <c r="C39" s="93"/>
      <c r="D39" s="94"/>
      <c r="E39" s="94"/>
      <c r="F39" s="109"/>
      <c r="G39" s="96"/>
      <c r="H39" s="96"/>
      <c r="I39" s="10"/>
      <c r="J39" s="94"/>
      <c r="K39" s="9"/>
      <c r="L39" s="9"/>
      <c r="M39" s="10"/>
      <c r="N39" s="7"/>
      <c r="O39" s="9"/>
    </row>
    <row r="40" spans="1:15" ht="16" thickBot="1" x14ac:dyDescent="0.4">
      <c r="A40" s="48" t="s">
        <v>27</v>
      </c>
      <c r="B40" s="89"/>
      <c r="C40" s="119">
        <f>C36+C38</f>
        <v>27392.45</v>
      </c>
      <c r="D40" s="107">
        <f>D36+D38</f>
        <v>21253.29</v>
      </c>
      <c r="E40" s="107">
        <f>E36+E38</f>
        <v>21253.29</v>
      </c>
      <c r="F40" s="120">
        <v>21379.399999999998</v>
      </c>
      <c r="G40" s="96"/>
      <c r="H40" s="106">
        <f>H36+H38</f>
        <v>-126.11000000000058</v>
      </c>
      <c r="I40" s="10"/>
      <c r="J40" s="106">
        <v>25804.539999999997</v>
      </c>
      <c r="K40" s="9"/>
      <c r="L40" s="9"/>
      <c r="M40" s="10"/>
      <c r="N40" s="16">
        <f>N36+N38</f>
        <v>21253.29</v>
      </c>
      <c r="O40" s="9"/>
    </row>
    <row r="41" spans="1:15" ht="16" thickTop="1" x14ac:dyDescent="0.35">
      <c r="A41" s="89"/>
      <c r="B41" s="89"/>
      <c r="C41" s="93"/>
      <c r="D41" s="94"/>
      <c r="E41" s="94"/>
      <c r="F41" s="108"/>
      <c r="G41" s="96"/>
      <c r="H41" s="96"/>
      <c r="I41" s="10"/>
      <c r="J41" s="94"/>
      <c r="K41" s="9"/>
      <c r="L41" s="9"/>
      <c r="M41" s="10"/>
      <c r="N41" s="41"/>
      <c r="O41" s="9"/>
    </row>
    <row r="42" spans="1:15" ht="15.5" x14ac:dyDescent="0.35">
      <c r="A42" s="89"/>
      <c r="B42" s="89"/>
      <c r="C42" s="93"/>
      <c r="D42" s="94"/>
      <c r="E42" s="94"/>
      <c r="F42" s="108"/>
      <c r="G42" s="96"/>
      <c r="H42" s="96"/>
      <c r="I42" s="10"/>
      <c r="J42" s="94"/>
      <c r="K42" s="9"/>
      <c r="L42" s="9"/>
      <c r="M42" s="10"/>
      <c r="N42" s="41"/>
      <c r="O42" s="9"/>
    </row>
    <row r="43" spans="1:15" ht="15.5" x14ac:dyDescent="0.35">
      <c r="A43" s="48" t="s">
        <v>121</v>
      </c>
      <c r="B43" s="89"/>
      <c r="C43" s="93"/>
      <c r="D43" s="94"/>
      <c r="E43" s="94"/>
      <c r="F43" s="108"/>
      <c r="G43" s="96"/>
      <c r="H43" s="96"/>
      <c r="I43" s="10"/>
      <c r="J43" s="94"/>
      <c r="K43" s="9"/>
      <c r="L43" s="9"/>
      <c r="M43" s="10"/>
      <c r="N43" s="41"/>
      <c r="O43" s="9"/>
    </row>
    <row r="44" spans="1:15" ht="15.5" x14ac:dyDescent="0.35">
      <c r="A44" s="89" t="s">
        <v>47</v>
      </c>
      <c r="B44" s="110">
        <v>0.5</v>
      </c>
      <c r="C44" s="93"/>
      <c r="D44" s="94"/>
      <c r="E44" s="116">
        <f>B44*E6</f>
        <v>3177.5</v>
      </c>
      <c r="F44" s="111">
        <v>3177.5</v>
      </c>
      <c r="G44" s="96"/>
      <c r="H44" s="112">
        <f t="shared" ref="H44" si="10">E44-F44</f>
        <v>0</v>
      </c>
      <c r="I44" s="21"/>
      <c r="J44" s="116">
        <v>3177.5</v>
      </c>
      <c r="K44" s="9"/>
      <c r="L44" s="9"/>
      <c r="M44" s="13">
        <v>0.5</v>
      </c>
      <c r="N44" s="7">
        <f>M44*N6</f>
        <v>0</v>
      </c>
      <c r="O44" s="9"/>
    </row>
    <row r="45" spans="1:15" ht="15.5" x14ac:dyDescent="0.35">
      <c r="A45" s="89"/>
      <c r="B45" s="89"/>
      <c r="C45" s="93"/>
      <c r="D45" s="94"/>
      <c r="E45" s="94"/>
      <c r="F45" s="108"/>
      <c r="G45" s="96"/>
      <c r="H45" s="96"/>
      <c r="I45" s="10"/>
      <c r="J45" s="94"/>
      <c r="K45" s="9"/>
      <c r="L45" s="9"/>
      <c r="M45" s="10"/>
      <c r="N45" s="41"/>
      <c r="O45" s="9"/>
    </row>
    <row r="46" spans="1:15" ht="15.5" x14ac:dyDescent="0.35">
      <c r="A46" s="48" t="s">
        <v>122</v>
      </c>
      <c r="B46" s="89"/>
      <c r="C46" s="93"/>
      <c r="D46" s="94"/>
      <c r="E46" s="94"/>
      <c r="F46" s="108"/>
      <c r="G46" s="96"/>
      <c r="H46" s="96"/>
      <c r="I46" s="10"/>
      <c r="J46" s="94"/>
      <c r="K46" s="9"/>
      <c r="L46" s="9"/>
      <c r="M46" s="10"/>
      <c r="N46" s="41"/>
      <c r="O46" s="9"/>
    </row>
    <row r="47" spans="1:15" ht="15.5" x14ac:dyDescent="0.35">
      <c r="A47" s="89" t="s">
        <v>32</v>
      </c>
      <c r="B47" s="89"/>
      <c r="C47" s="93"/>
      <c r="D47" s="94"/>
      <c r="E47" s="94">
        <v>1250</v>
      </c>
      <c r="F47" s="109">
        <v>1450</v>
      </c>
      <c r="G47" s="96"/>
      <c r="H47" s="96">
        <f t="shared" ref="H47:H49" si="11">E47-F47</f>
        <v>-200</v>
      </c>
      <c r="I47" s="10"/>
      <c r="J47" s="94">
        <v>1450</v>
      </c>
      <c r="K47" s="9"/>
      <c r="L47" s="9"/>
      <c r="M47" s="10"/>
      <c r="N47" s="7">
        <f>E47</f>
        <v>1250</v>
      </c>
      <c r="O47" s="9"/>
    </row>
    <row r="48" spans="1:15" ht="15.5" x14ac:dyDescent="0.35">
      <c r="A48" s="89" t="s">
        <v>33</v>
      </c>
      <c r="B48" s="89"/>
      <c r="C48" s="93"/>
      <c r="D48" s="94"/>
      <c r="E48" s="94">
        <v>3000</v>
      </c>
      <c r="F48" s="109">
        <v>3000</v>
      </c>
      <c r="G48" s="96"/>
      <c r="H48" s="96">
        <f t="shared" si="11"/>
        <v>0</v>
      </c>
      <c r="I48" s="10"/>
      <c r="J48" s="94">
        <v>3000</v>
      </c>
      <c r="K48" s="9"/>
      <c r="L48" s="9"/>
      <c r="M48" s="10"/>
      <c r="N48" s="7">
        <f>E48</f>
        <v>3000</v>
      </c>
      <c r="O48" s="9"/>
    </row>
    <row r="49" spans="1:15" ht="15.5" x14ac:dyDescent="0.35">
      <c r="A49" s="89" t="s">
        <v>1</v>
      </c>
      <c r="B49" s="89"/>
      <c r="C49" s="93"/>
      <c r="D49" s="94"/>
      <c r="E49" s="94">
        <v>2000</v>
      </c>
      <c r="F49" s="109">
        <v>2000</v>
      </c>
      <c r="G49" s="96"/>
      <c r="H49" s="96">
        <f t="shared" si="11"/>
        <v>0</v>
      </c>
      <c r="I49" s="10"/>
      <c r="J49" s="94">
        <v>2000</v>
      </c>
      <c r="K49" s="9"/>
      <c r="L49" s="9"/>
      <c r="M49" s="10"/>
      <c r="N49" s="7">
        <f>E49</f>
        <v>2000</v>
      </c>
      <c r="O49" s="9"/>
    </row>
    <row r="50" spans="1:15" ht="15.5" x14ac:dyDescent="0.35">
      <c r="A50" s="89"/>
      <c r="B50" s="89"/>
      <c r="C50" s="93"/>
      <c r="D50" s="94"/>
      <c r="E50" s="117"/>
      <c r="F50" s="109"/>
      <c r="G50" s="96"/>
      <c r="H50" s="96"/>
      <c r="I50" s="10"/>
      <c r="J50" s="117"/>
      <c r="K50" s="9"/>
      <c r="L50" s="9"/>
      <c r="M50" s="10"/>
      <c r="N50" s="23"/>
      <c r="O50" s="9"/>
    </row>
    <row r="51" spans="1:15" ht="15.5" x14ac:dyDescent="0.35">
      <c r="A51" s="48" t="s">
        <v>123</v>
      </c>
      <c r="B51" s="89"/>
      <c r="C51" s="93"/>
      <c r="D51" s="94"/>
      <c r="E51" s="114">
        <f>SUM(E47:E49)</f>
        <v>6250</v>
      </c>
      <c r="F51" s="113">
        <f>SUM(F47:F49)</f>
        <v>6450</v>
      </c>
      <c r="G51" s="96"/>
      <c r="H51" s="114">
        <f>SUM(H47:H49)</f>
        <v>-200</v>
      </c>
      <c r="I51" s="10"/>
      <c r="J51" s="114">
        <v>6450</v>
      </c>
      <c r="K51" s="9"/>
      <c r="L51" s="9"/>
      <c r="M51" s="10"/>
      <c r="N51" s="25">
        <f>SUM(N47:N49)</f>
        <v>6250</v>
      </c>
      <c r="O51" s="9"/>
    </row>
    <row r="52" spans="1:15" ht="15.5" x14ac:dyDescent="0.35">
      <c r="A52" s="89"/>
      <c r="B52" s="89"/>
      <c r="C52" s="93"/>
      <c r="D52" s="94"/>
      <c r="E52" s="94"/>
      <c r="F52" s="105"/>
      <c r="G52" s="96"/>
      <c r="H52" s="96"/>
      <c r="I52" s="10"/>
      <c r="J52" s="94"/>
      <c r="K52" s="9"/>
      <c r="L52" s="9"/>
      <c r="M52" s="10"/>
      <c r="N52" s="7"/>
      <c r="O52" s="9"/>
    </row>
    <row r="53" spans="1:15" ht="15.5" x14ac:dyDescent="0.35">
      <c r="A53" s="48" t="s">
        <v>124</v>
      </c>
      <c r="B53" s="89"/>
      <c r="C53" s="93"/>
      <c r="D53" s="94"/>
      <c r="E53" s="94"/>
      <c r="F53" s="105"/>
      <c r="G53" s="96"/>
      <c r="H53" s="96"/>
      <c r="I53" s="10"/>
      <c r="J53" s="94"/>
      <c r="K53" s="9"/>
      <c r="L53" s="9"/>
      <c r="M53" s="10"/>
      <c r="N53" s="7"/>
      <c r="O53" s="9"/>
    </row>
    <row r="54" spans="1:15" ht="15.5" x14ac:dyDescent="0.35">
      <c r="A54" s="89" t="s">
        <v>37</v>
      </c>
      <c r="B54" s="89"/>
      <c r="C54" s="93"/>
      <c r="D54" s="94"/>
      <c r="E54" s="116">
        <f>8500</f>
        <v>8500</v>
      </c>
      <c r="F54" s="111">
        <v>8500</v>
      </c>
      <c r="G54" s="96"/>
      <c r="H54" s="112">
        <f>E54-F54</f>
        <v>0</v>
      </c>
      <c r="I54" s="10"/>
      <c r="J54" s="116">
        <v>12915</v>
      </c>
      <c r="K54" s="9"/>
      <c r="L54" s="9"/>
      <c r="M54" s="10"/>
      <c r="N54" s="20">
        <f>E54</f>
        <v>8500</v>
      </c>
      <c r="O54" s="9"/>
    </row>
    <row r="55" spans="1:15" ht="15.5" x14ac:dyDescent="0.35">
      <c r="A55" s="89"/>
      <c r="B55" s="89"/>
      <c r="C55" s="93"/>
      <c r="D55" s="94"/>
      <c r="E55" s="94"/>
      <c r="F55" s="109"/>
      <c r="G55" s="96"/>
      <c r="H55" s="96"/>
      <c r="I55" s="10"/>
      <c r="J55" s="94"/>
      <c r="K55" s="9"/>
      <c r="L55" s="9"/>
      <c r="M55" s="10"/>
      <c r="N55" s="7"/>
      <c r="O55" s="9"/>
    </row>
    <row r="56" spans="1:15" ht="15.5" x14ac:dyDescent="0.35">
      <c r="A56" s="48" t="s">
        <v>125</v>
      </c>
      <c r="B56" s="89"/>
      <c r="C56" s="93"/>
      <c r="D56" s="94"/>
      <c r="E56" s="94">
        <f>E44+E51+E54</f>
        <v>17927.5</v>
      </c>
      <c r="F56" s="109">
        <v>18127.5</v>
      </c>
      <c r="G56" s="96"/>
      <c r="H56" s="96">
        <f>E56-F56</f>
        <v>-200</v>
      </c>
      <c r="I56" s="10"/>
      <c r="J56" s="94">
        <v>22542.5</v>
      </c>
      <c r="K56" s="9"/>
      <c r="L56" s="9"/>
      <c r="M56" s="10"/>
      <c r="N56" s="7">
        <f>N44+N51+N54</f>
        <v>14750</v>
      </c>
      <c r="O56" s="9"/>
    </row>
    <row r="57" spans="1:15" ht="15.5" x14ac:dyDescent="0.35">
      <c r="A57" s="48" t="s">
        <v>126</v>
      </c>
      <c r="B57" s="89"/>
      <c r="C57" s="93"/>
      <c r="D57" s="94"/>
      <c r="E57" s="94">
        <f>E40-E56</f>
        <v>3325.7900000000009</v>
      </c>
      <c r="F57" s="109">
        <v>3251.8999999999978</v>
      </c>
      <c r="G57" s="96"/>
      <c r="H57" s="96">
        <f>E57-F57</f>
        <v>73.890000000003056</v>
      </c>
      <c r="I57" s="10"/>
      <c r="J57" s="94">
        <v>3262.0399999999972</v>
      </c>
      <c r="K57" s="9"/>
      <c r="L57" s="9"/>
      <c r="M57" s="10"/>
      <c r="N57" s="7">
        <f>N40-N56</f>
        <v>6503.2900000000009</v>
      </c>
      <c r="O57" s="9"/>
    </row>
    <row r="58" spans="1:15" ht="15.5" x14ac:dyDescent="0.35">
      <c r="A58" s="89"/>
      <c r="B58" s="89"/>
      <c r="C58" s="93"/>
      <c r="D58" s="94"/>
      <c r="E58" s="94"/>
      <c r="F58" s="109"/>
      <c r="G58" s="96"/>
      <c r="H58" s="96"/>
      <c r="I58" s="10"/>
      <c r="J58" s="94"/>
      <c r="K58" s="9"/>
      <c r="L58" s="9"/>
      <c r="M58" s="10"/>
      <c r="N58" s="7"/>
      <c r="O58" s="9"/>
    </row>
    <row r="59" spans="1:15" ht="16" thickBot="1" x14ac:dyDescent="0.4">
      <c r="A59" s="89"/>
      <c r="B59" s="89"/>
      <c r="C59" s="93"/>
      <c r="D59" s="94"/>
      <c r="E59" s="107">
        <f>E56+E57</f>
        <v>21253.29</v>
      </c>
      <c r="F59" s="120">
        <v>21379.399999999998</v>
      </c>
      <c r="G59" s="96"/>
      <c r="H59" s="106">
        <f>H56+H57</f>
        <v>-126.10999999999694</v>
      </c>
      <c r="I59" s="10"/>
      <c r="J59" s="106">
        <v>25804.539999999997</v>
      </c>
      <c r="K59" s="9"/>
      <c r="L59" s="9"/>
      <c r="M59" s="10"/>
      <c r="N59" s="16">
        <f>N56+N57</f>
        <v>21253.29</v>
      </c>
      <c r="O59" s="9"/>
    </row>
    <row r="60" spans="1:15" ht="16" thickTop="1" x14ac:dyDescent="0.35">
      <c r="C60" s="8"/>
      <c r="D60" s="7"/>
      <c r="E60" s="76"/>
      <c r="G60" s="9"/>
      <c r="H60" s="9"/>
      <c r="I60" s="10"/>
      <c r="J60" s="118"/>
      <c r="K60" s="10"/>
      <c r="L60" s="10"/>
      <c r="M60" s="10"/>
      <c r="N60" s="19"/>
      <c r="O60" s="10"/>
    </row>
  </sheetData>
  <mergeCells count="1">
    <mergeCell ref="A1:J1"/>
  </mergeCells>
  <printOptions horizontalCentered="1" gridLines="1"/>
  <pageMargins left="0.11811023622047245" right="0.11811023622047245" top="0.15748031496062992" bottom="0.15748031496062992" header="0.11811023622047245" footer="0.11811023622047245"/>
  <pageSetup paperSize="9" scale="77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65BA2-5CA1-4B8A-B9FF-2D93DA9A74C3}">
  <sheetPr>
    <pageSetUpPr fitToPage="1"/>
  </sheetPr>
  <dimension ref="A2:P61"/>
  <sheetViews>
    <sheetView zoomScale="88" zoomScaleNormal="88" workbookViewId="0">
      <selection activeCell="E4" sqref="E4"/>
    </sheetView>
  </sheetViews>
  <sheetFormatPr defaultRowHeight="14.5" x14ac:dyDescent="0.35"/>
  <cols>
    <col min="1" max="1" width="32.26953125" customWidth="1"/>
    <col min="3" max="3" width="13.6328125" style="52" customWidth="1"/>
    <col min="4" max="4" width="13.6328125" style="1" customWidth="1"/>
    <col min="5" max="5" width="13.6328125" style="38" customWidth="1"/>
    <col min="6" max="6" width="13.6328125" style="52" customWidth="1"/>
    <col min="7" max="7" width="5.6328125" customWidth="1"/>
    <col min="8" max="8" width="13.6328125" customWidth="1"/>
    <col min="9" max="9" width="5.6328125" customWidth="1"/>
    <col min="10" max="10" width="13.6328125" style="1" customWidth="1"/>
    <col min="11" max="11" width="5.6328125" customWidth="1"/>
    <col min="12" max="12" width="13.6328125" customWidth="1"/>
    <col min="14" max="14" width="13.6328125" style="4" customWidth="1"/>
    <col min="15" max="15" width="12.08984375" customWidth="1"/>
  </cols>
  <sheetData>
    <row r="2" spans="1:16" ht="53.5" customHeight="1" x14ac:dyDescent="0.35">
      <c r="A2" s="2" t="s">
        <v>15</v>
      </c>
      <c r="C2" s="60" t="s">
        <v>98</v>
      </c>
      <c r="D2" s="62" t="s">
        <v>19</v>
      </c>
      <c r="E2" s="61" t="s">
        <v>100</v>
      </c>
      <c r="F2" s="60" t="s">
        <v>99</v>
      </c>
      <c r="G2" s="28"/>
      <c r="H2" s="27" t="s">
        <v>45</v>
      </c>
      <c r="I2" s="65"/>
      <c r="J2" s="66" t="s">
        <v>29</v>
      </c>
      <c r="K2" s="10"/>
      <c r="L2" s="62" t="s">
        <v>44</v>
      </c>
      <c r="M2" s="10"/>
      <c r="N2" s="63" t="s">
        <v>96</v>
      </c>
      <c r="O2" s="64" t="s">
        <v>97</v>
      </c>
    </row>
    <row r="4" spans="1:16" x14ac:dyDescent="0.35">
      <c r="A4" t="s">
        <v>2</v>
      </c>
      <c r="C4" s="8">
        <f>'Income &amp; Expenditure Account'!C4</f>
        <v>0</v>
      </c>
      <c r="D4" s="7">
        <f>'Income &amp; Expenditure Account'!D4</f>
        <v>0</v>
      </c>
      <c r="E4" s="67">
        <f>C4+D4</f>
        <v>0</v>
      </c>
      <c r="F4" s="71">
        <v>0</v>
      </c>
      <c r="G4" s="9"/>
      <c r="H4" s="9">
        <f>E4-F4</f>
        <v>0</v>
      </c>
      <c r="I4" s="10"/>
      <c r="J4" s="75">
        <v>545</v>
      </c>
      <c r="K4" s="9"/>
      <c r="L4" s="9">
        <f>E4-J4</f>
        <v>-545</v>
      </c>
      <c r="M4" s="10"/>
      <c r="N4" s="39"/>
      <c r="O4" s="40">
        <f>N4-E4</f>
        <v>0</v>
      </c>
    </row>
    <row r="5" spans="1:16" x14ac:dyDescent="0.35">
      <c r="A5" t="s">
        <v>37</v>
      </c>
      <c r="C5" s="8">
        <f>'Income &amp; Expenditure Account'!C5</f>
        <v>0</v>
      </c>
      <c r="D5" s="7">
        <f>'Income &amp; Expenditure Account'!D5</f>
        <v>0</v>
      </c>
      <c r="E5" s="67">
        <f t="shared" ref="E5:E12" si="0">C5+D5</f>
        <v>0</v>
      </c>
      <c r="F5" s="71">
        <v>0</v>
      </c>
      <c r="G5" s="9"/>
      <c r="H5" s="9">
        <f>E5-F5</f>
        <v>0</v>
      </c>
      <c r="I5" s="10"/>
      <c r="J5" s="75">
        <v>8500</v>
      </c>
      <c r="K5" s="9"/>
      <c r="L5" s="9">
        <f>E5-J5</f>
        <v>-8500</v>
      </c>
      <c r="M5" s="10"/>
      <c r="N5" s="39"/>
      <c r="O5" s="40">
        <f t="shared" ref="O5:O12" si="1">N5-E5</f>
        <v>0</v>
      </c>
    </row>
    <row r="6" spans="1:16" x14ac:dyDescent="0.35">
      <c r="A6" t="s">
        <v>8</v>
      </c>
      <c r="C6" s="8">
        <f>'Income &amp; Expenditure Account'!C6</f>
        <v>3178</v>
      </c>
      <c r="D6" s="7">
        <f>'Income &amp; Expenditure Account'!D6</f>
        <v>3177</v>
      </c>
      <c r="E6" s="67">
        <f t="shared" si="0"/>
        <v>6355</v>
      </c>
      <c r="F6" s="71">
        <v>6355</v>
      </c>
      <c r="G6" s="9"/>
      <c r="H6" s="9">
        <f t="shared" ref="H6:H9" si="2">E6-F6</f>
        <v>0</v>
      </c>
      <c r="I6" s="10"/>
      <c r="J6" s="75">
        <v>6355</v>
      </c>
      <c r="K6" s="9"/>
      <c r="L6" s="9">
        <f t="shared" ref="L6:L9" si="3">E6-J6</f>
        <v>0</v>
      </c>
      <c r="M6" s="10"/>
      <c r="N6" s="39"/>
      <c r="O6" s="40">
        <f t="shared" si="1"/>
        <v>-6355</v>
      </c>
      <c r="P6" s="3"/>
    </row>
    <row r="7" spans="1:16" x14ac:dyDescent="0.35">
      <c r="A7" t="s">
        <v>16</v>
      </c>
      <c r="C7" s="8">
        <f>'Income &amp; Expenditure Account'!C7</f>
        <v>0</v>
      </c>
      <c r="D7" s="7">
        <f>'Income &amp; Expenditure Account'!D7</f>
        <v>161.4</v>
      </c>
      <c r="E7" s="67">
        <f t="shared" si="0"/>
        <v>161.4</v>
      </c>
      <c r="F7" s="71">
        <v>100</v>
      </c>
      <c r="G7" s="9"/>
      <c r="H7" s="9">
        <f t="shared" si="2"/>
        <v>61.400000000000006</v>
      </c>
      <c r="I7" s="10"/>
      <c r="J7" s="75">
        <v>966.78</v>
      </c>
      <c r="K7" s="9"/>
      <c r="L7" s="9">
        <f t="shared" si="3"/>
        <v>-805.38</v>
      </c>
      <c r="M7" s="10"/>
      <c r="N7" s="39"/>
      <c r="O7" s="40">
        <f t="shared" si="1"/>
        <v>-161.4</v>
      </c>
    </row>
    <row r="8" spans="1:16" x14ac:dyDescent="0.35">
      <c r="A8" t="s">
        <v>9</v>
      </c>
      <c r="C8" s="8">
        <f>'Income &amp; Expenditure Account'!C8</f>
        <v>80</v>
      </c>
      <c r="D8" s="7">
        <f>'Income &amp; Expenditure Account'!D8</f>
        <v>0</v>
      </c>
      <c r="E8" s="67">
        <f t="shared" si="0"/>
        <v>80</v>
      </c>
      <c r="F8" s="71">
        <v>80</v>
      </c>
      <c r="G8" s="9"/>
      <c r="H8" s="9">
        <f t="shared" si="2"/>
        <v>0</v>
      </c>
      <c r="I8" s="10"/>
      <c r="J8" s="75">
        <v>80</v>
      </c>
      <c r="K8" s="9"/>
      <c r="L8" s="9">
        <f t="shared" si="3"/>
        <v>0</v>
      </c>
      <c r="M8" s="10"/>
      <c r="N8" s="39"/>
      <c r="O8" s="40">
        <f t="shared" si="1"/>
        <v>-80</v>
      </c>
    </row>
    <row r="9" spans="1:16" x14ac:dyDescent="0.35">
      <c r="A9" t="s">
        <v>28</v>
      </c>
      <c r="C9" s="8">
        <f>'Income &amp; Expenditure Account'!C9</f>
        <v>0</v>
      </c>
      <c r="D9" s="7">
        <f>'Income &amp; Expenditure Account'!D9</f>
        <v>0</v>
      </c>
      <c r="E9" s="67">
        <f t="shared" si="0"/>
        <v>0</v>
      </c>
      <c r="F9" s="71">
        <v>0</v>
      </c>
      <c r="G9" s="9"/>
      <c r="H9" s="9">
        <f t="shared" si="2"/>
        <v>0</v>
      </c>
      <c r="I9" s="10"/>
      <c r="J9" s="75">
        <v>0</v>
      </c>
      <c r="K9" s="9"/>
      <c r="L9" s="9">
        <f t="shared" si="3"/>
        <v>0</v>
      </c>
      <c r="M9" s="10"/>
      <c r="N9" s="39"/>
      <c r="O9" s="40">
        <f t="shared" si="1"/>
        <v>0</v>
      </c>
    </row>
    <row r="10" spans="1:16" x14ac:dyDescent="0.35">
      <c r="A10" t="s">
        <v>42</v>
      </c>
      <c r="C10" s="8">
        <v>0</v>
      </c>
      <c r="D10" s="7">
        <v>0</v>
      </c>
      <c r="E10" s="67">
        <f t="shared" si="0"/>
        <v>0</v>
      </c>
      <c r="F10" s="71">
        <v>0</v>
      </c>
      <c r="G10" s="9"/>
      <c r="H10" s="9">
        <f t="shared" ref="H10:H12" si="4">E10-F10</f>
        <v>0</v>
      </c>
      <c r="I10" s="10"/>
      <c r="J10" s="75">
        <v>1966</v>
      </c>
      <c r="K10" s="9"/>
      <c r="L10" s="9">
        <f t="shared" ref="L10:L12" si="5">E10-J10</f>
        <v>-1966</v>
      </c>
      <c r="M10" s="10"/>
      <c r="N10" s="39"/>
      <c r="O10" s="40">
        <f t="shared" si="1"/>
        <v>0</v>
      </c>
    </row>
    <row r="11" spans="1:16" x14ac:dyDescent="0.35">
      <c r="A11" t="s">
        <v>43</v>
      </c>
      <c r="C11" s="8">
        <v>0</v>
      </c>
      <c r="D11" s="7">
        <v>0</v>
      </c>
      <c r="E11" s="67">
        <f t="shared" si="0"/>
        <v>0</v>
      </c>
      <c r="F11" s="71">
        <v>0</v>
      </c>
      <c r="G11" s="9"/>
      <c r="H11" s="9">
        <f t="shared" si="4"/>
        <v>0</v>
      </c>
      <c r="I11" s="10"/>
      <c r="J11" s="75">
        <v>525</v>
      </c>
      <c r="K11" s="9"/>
      <c r="L11" s="9">
        <f t="shared" si="5"/>
        <v>-525</v>
      </c>
      <c r="M11" s="10"/>
      <c r="N11" s="39"/>
      <c r="O11" s="40">
        <f t="shared" si="1"/>
        <v>0</v>
      </c>
    </row>
    <row r="12" spans="1:16" x14ac:dyDescent="0.35">
      <c r="A12" t="s">
        <v>59</v>
      </c>
      <c r="C12" s="8">
        <v>0</v>
      </c>
      <c r="D12" s="7">
        <v>4415</v>
      </c>
      <c r="E12" s="67">
        <f t="shared" si="0"/>
        <v>4415</v>
      </c>
      <c r="F12" s="71">
        <v>4415</v>
      </c>
      <c r="G12" s="9"/>
      <c r="H12" s="9">
        <f t="shared" si="4"/>
        <v>0</v>
      </c>
      <c r="I12" s="10"/>
      <c r="J12" s="75">
        <v>0</v>
      </c>
      <c r="K12" s="9"/>
      <c r="L12" s="9">
        <f t="shared" si="5"/>
        <v>4415</v>
      </c>
      <c r="M12" s="10"/>
      <c r="N12" s="39"/>
      <c r="O12" s="40">
        <f t="shared" si="1"/>
        <v>-4415</v>
      </c>
    </row>
    <row r="13" spans="1:16" x14ac:dyDescent="0.35">
      <c r="C13" s="8"/>
      <c r="D13" s="7"/>
      <c r="E13" s="32"/>
      <c r="F13" s="71"/>
      <c r="G13" s="9"/>
      <c r="H13" s="9"/>
      <c r="I13" s="10"/>
      <c r="J13" s="76"/>
      <c r="K13" s="9"/>
      <c r="L13" s="9"/>
      <c r="M13" s="10"/>
      <c r="N13" s="39"/>
      <c r="O13" s="39"/>
    </row>
    <row r="14" spans="1:16" x14ac:dyDescent="0.35">
      <c r="C14" s="50">
        <f>SUM(C4:C13)</f>
        <v>3258</v>
      </c>
      <c r="D14" s="14">
        <f>SUM(D4:D13)</f>
        <v>7753.4</v>
      </c>
      <c r="E14" s="33">
        <f>SUM(E4:E13)</f>
        <v>11011.4</v>
      </c>
      <c r="F14" s="50">
        <f>SUM(F4:F13)</f>
        <v>10950</v>
      </c>
      <c r="G14" s="9"/>
      <c r="H14" s="14">
        <f>SUM(H4:H13)</f>
        <v>61.400000000000006</v>
      </c>
      <c r="I14" s="10"/>
      <c r="J14" s="77">
        <v>18937.78</v>
      </c>
      <c r="K14" s="9"/>
      <c r="L14" s="14">
        <f>SUM(L4:L13)</f>
        <v>-7926.3799999999992</v>
      </c>
      <c r="M14" s="10"/>
      <c r="N14" s="14">
        <f>SUM(N4:N13)</f>
        <v>0</v>
      </c>
      <c r="O14" s="14">
        <f>SUM(O4:O13)</f>
        <v>-11011.4</v>
      </c>
    </row>
    <row r="15" spans="1:16" x14ac:dyDescent="0.35">
      <c r="C15" s="8"/>
      <c r="D15" s="7"/>
      <c r="E15" s="32"/>
      <c r="F15" s="71"/>
      <c r="G15" s="9"/>
      <c r="H15" s="9"/>
      <c r="I15" s="10"/>
      <c r="J15" s="76"/>
      <c r="K15" s="9"/>
      <c r="L15" s="9"/>
      <c r="M15" s="10"/>
      <c r="N15" s="39"/>
      <c r="O15" s="39"/>
    </row>
    <row r="16" spans="1:16" x14ac:dyDescent="0.35">
      <c r="A16" s="2" t="s">
        <v>17</v>
      </c>
      <c r="C16" s="8"/>
      <c r="D16" s="7"/>
      <c r="E16" s="32"/>
      <c r="F16" s="71"/>
      <c r="G16" s="9"/>
      <c r="H16" s="9"/>
      <c r="I16" s="10"/>
      <c r="J16" s="76"/>
      <c r="K16" s="9"/>
      <c r="L16" s="9"/>
      <c r="M16" s="10"/>
      <c r="N16" s="39"/>
      <c r="O16" s="9"/>
    </row>
    <row r="17" spans="1:15" x14ac:dyDescent="0.35">
      <c r="C17" s="8"/>
      <c r="D17" s="7"/>
      <c r="E17" s="32"/>
      <c r="F17" s="71"/>
      <c r="G17" s="9"/>
      <c r="H17" s="9"/>
      <c r="I17" s="10"/>
      <c r="J17" s="76"/>
      <c r="K17" s="9"/>
      <c r="L17" s="9"/>
      <c r="M17" s="10"/>
      <c r="N17" s="39"/>
      <c r="O17" s="9"/>
    </row>
    <row r="18" spans="1:15" x14ac:dyDescent="0.35">
      <c r="A18" t="s">
        <v>1</v>
      </c>
      <c r="C18" s="8">
        <f>'Income &amp; Expenditure Account'!C15</f>
        <v>70</v>
      </c>
      <c r="D18" s="7">
        <f>'Forecasted Costs'!E22+'Forecasted Costs'!H22-'Forecasted Costs'!G22</f>
        <v>5095</v>
      </c>
      <c r="E18" s="67">
        <f t="shared" ref="E18:E30" si="6">C18+D18</f>
        <v>5165</v>
      </c>
      <c r="F18" s="71">
        <v>5165</v>
      </c>
      <c r="G18" s="9"/>
      <c r="H18" s="9">
        <f>F18-E18</f>
        <v>0</v>
      </c>
      <c r="I18" s="10"/>
      <c r="J18" s="75">
        <v>4519.9799999999996</v>
      </c>
      <c r="K18" s="9"/>
      <c r="L18" s="9">
        <f>J18-E18</f>
        <v>-645.02000000000044</v>
      </c>
      <c r="M18" s="10"/>
      <c r="N18" s="39"/>
      <c r="O18" s="40">
        <f>N18-E18</f>
        <v>-5165</v>
      </c>
    </row>
    <row r="19" spans="1:15" x14ac:dyDescent="0.35">
      <c r="A19" t="s">
        <v>3</v>
      </c>
      <c r="C19" s="8">
        <f>'Income &amp; Expenditure Account'!C16</f>
        <v>242</v>
      </c>
      <c r="D19" s="7">
        <f>'Forecasted Costs'!E42+'Forecasted Costs'!H42-'Forecasted Costs'!G42</f>
        <v>1678</v>
      </c>
      <c r="E19" s="67">
        <f t="shared" si="6"/>
        <v>1920</v>
      </c>
      <c r="F19" s="71">
        <v>2000</v>
      </c>
      <c r="G19" s="9"/>
      <c r="H19" s="9">
        <f t="shared" ref="H19:H30" si="7">F19-E19</f>
        <v>80</v>
      </c>
      <c r="I19" s="10"/>
      <c r="J19" s="75">
        <v>1524</v>
      </c>
      <c r="K19" s="9"/>
      <c r="L19" s="9">
        <f t="shared" ref="L19:L30" si="8">J19-E19</f>
        <v>-396</v>
      </c>
      <c r="M19" s="10"/>
      <c r="N19" s="39"/>
      <c r="O19" s="40">
        <f t="shared" ref="O19:O30" si="9">N19-E19</f>
        <v>-1920</v>
      </c>
    </row>
    <row r="20" spans="1:15" x14ac:dyDescent="0.35">
      <c r="A20" t="s">
        <v>4</v>
      </c>
      <c r="C20" s="8">
        <f>'Income &amp; Expenditure Account'!C17</f>
        <v>0</v>
      </c>
      <c r="D20" s="7">
        <f>'Forecasted Costs'!E49</f>
        <v>188</v>
      </c>
      <c r="E20" s="67">
        <f t="shared" si="6"/>
        <v>188</v>
      </c>
      <c r="F20" s="71">
        <v>188</v>
      </c>
      <c r="G20" s="9"/>
      <c r="H20" s="9">
        <f t="shared" si="7"/>
        <v>0</v>
      </c>
      <c r="I20" s="10"/>
      <c r="J20" s="75">
        <v>187.5</v>
      </c>
      <c r="K20" s="9"/>
      <c r="L20" s="9">
        <f t="shared" si="8"/>
        <v>-0.5</v>
      </c>
      <c r="M20" s="10"/>
      <c r="N20" s="39"/>
      <c r="O20" s="40">
        <f t="shared" si="9"/>
        <v>-188</v>
      </c>
    </row>
    <row r="21" spans="1:15" x14ac:dyDescent="0.35">
      <c r="A21" t="s">
        <v>5</v>
      </c>
      <c r="C21" s="8">
        <f>'Income &amp; Expenditure Account'!C18</f>
        <v>350.89</v>
      </c>
      <c r="D21" s="7">
        <f>'Forecasted Costs'!E56+'Forecasted Costs'!H56-'Forecasted Costs'!G56</f>
        <v>0</v>
      </c>
      <c r="E21" s="67">
        <f t="shared" si="6"/>
        <v>350.89</v>
      </c>
      <c r="F21" s="71">
        <v>475</v>
      </c>
      <c r="G21" s="9"/>
      <c r="H21" s="9">
        <f t="shared" si="7"/>
        <v>124.11000000000001</v>
      </c>
      <c r="I21" s="10"/>
      <c r="J21" s="75">
        <v>468.06</v>
      </c>
      <c r="K21" s="9"/>
      <c r="L21" s="9">
        <f t="shared" si="8"/>
        <v>117.17000000000002</v>
      </c>
      <c r="M21" s="10"/>
      <c r="N21" s="39"/>
      <c r="O21" s="40">
        <f t="shared" si="9"/>
        <v>-350.89</v>
      </c>
    </row>
    <row r="22" spans="1:15" x14ac:dyDescent="0.35">
      <c r="A22" t="s">
        <v>93</v>
      </c>
      <c r="C22" s="8">
        <f>'Income &amp; Expenditure Account'!C19</f>
        <v>80</v>
      </c>
      <c r="D22" s="7">
        <f>'Forecasted Costs'!E62+'Forecasted Costs'!H62-'Forecasted Costs'!G62</f>
        <v>0</v>
      </c>
      <c r="E22" s="67">
        <f t="shared" si="6"/>
        <v>80</v>
      </c>
      <c r="F22" s="71">
        <v>80</v>
      </c>
      <c r="G22" s="9"/>
      <c r="H22" s="9">
        <f t="shared" si="7"/>
        <v>0</v>
      </c>
      <c r="I22" s="10"/>
      <c r="J22" s="75">
        <v>80</v>
      </c>
      <c r="K22" s="9"/>
      <c r="L22" s="9">
        <f t="shared" si="8"/>
        <v>0</v>
      </c>
      <c r="M22" s="10"/>
      <c r="N22" s="39"/>
      <c r="O22" s="40">
        <f t="shared" si="9"/>
        <v>-80</v>
      </c>
    </row>
    <row r="23" spans="1:15" x14ac:dyDescent="0.35">
      <c r="A23" t="s">
        <v>10</v>
      </c>
      <c r="C23" s="8">
        <f>'Income &amp; Expenditure Account'!C20</f>
        <v>800.8</v>
      </c>
      <c r="D23" s="7">
        <f>'Forecasted Costs'!E73+'Forecasted Costs'!H73-'Forecasted Costs'!G73</f>
        <v>1561.5599999999997</v>
      </c>
      <c r="E23" s="67">
        <f t="shared" si="6"/>
        <v>2362.3599999999997</v>
      </c>
      <c r="F23" s="71">
        <v>2032.1399999999999</v>
      </c>
      <c r="G23" s="9"/>
      <c r="H23" s="9">
        <f t="shared" si="7"/>
        <v>-330.2199999999998</v>
      </c>
      <c r="I23" s="10"/>
      <c r="J23" s="75">
        <v>729.49</v>
      </c>
      <c r="K23" s="9"/>
      <c r="L23" s="9">
        <f t="shared" si="8"/>
        <v>-1632.8699999999997</v>
      </c>
      <c r="M23" s="10"/>
      <c r="N23" s="39"/>
      <c r="O23" s="40">
        <f t="shared" si="9"/>
        <v>-2362.3599999999997</v>
      </c>
    </row>
    <row r="24" spans="1:15" x14ac:dyDescent="0.35">
      <c r="A24" t="s">
        <v>20</v>
      </c>
      <c r="C24" s="8">
        <f>'Income &amp; Expenditure Account'!C21</f>
        <v>0</v>
      </c>
      <c r="D24" s="7">
        <f>'Forecasted Costs'!E79</f>
        <v>40</v>
      </c>
      <c r="E24" s="67">
        <f t="shared" si="6"/>
        <v>40</v>
      </c>
      <c r="F24" s="71">
        <v>40</v>
      </c>
      <c r="G24" s="9"/>
      <c r="H24" s="9">
        <f t="shared" si="7"/>
        <v>0</v>
      </c>
      <c r="I24" s="10"/>
      <c r="J24" s="75">
        <v>0</v>
      </c>
      <c r="K24" s="9"/>
      <c r="L24" s="9">
        <f t="shared" si="8"/>
        <v>-40</v>
      </c>
      <c r="M24" s="10"/>
      <c r="N24" s="39"/>
      <c r="O24" s="40">
        <f t="shared" si="9"/>
        <v>-40</v>
      </c>
    </row>
    <row r="25" spans="1:15" x14ac:dyDescent="0.35">
      <c r="A25" t="s">
        <v>11</v>
      </c>
      <c r="C25" s="8">
        <f>'Income &amp; Expenditure Account'!C22</f>
        <v>0</v>
      </c>
      <c r="D25" s="7">
        <f>'Forecasted Costs'!E85</f>
        <v>300</v>
      </c>
      <c r="E25" s="67">
        <f t="shared" si="6"/>
        <v>300</v>
      </c>
      <c r="F25" s="71">
        <v>300</v>
      </c>
      <c r="G25" s="9"/>
      <c r="H25" s="9">
        <f t="shared" si="7"/>
        <v>0</v>
      </c>
      <c r="I25" s="10"/>
      <c r="J25" s="75">
        <v>40</v>
      </c>
      <c r="K25" s="9"/>
      <c r="L25" s="9">
        <f t="shared" si="8"/>
        <v>-260</v>
      </c>
      <c r="M25" s="10"/>
      <c r="N25" s="39"/>
      <c r="O25" s="40">
        <f t="shared" si="9"/>
        <v>-300</v>
      </c>
    </row>
    <row r="26" spans="1:15" x14ac:dyDescent="0.35">
      <c r="A26" t="s">
        <v>21</v>
      </c>
      <c r="C26" s="8">
        <f>'Income &amp; Expenditure Account'!C23</f>
        <v>0</v>
      </c>
      <c r="D26" s="7">
        <v>3</v>
      </c>
      <c r="E26" s="67">
        <f t="shared" si="6"/>
        <v>3</v>
      </c>
      <c r="F26" s="71">
        <v>3</v>
      </c>
      <c r="G26" s="9"/>
      <c r="H26" s="9">
        <f t="shared" si="7"/>
        <v>0</v>
      </c>
      <c r="I26" s="10"/>
      <c r="J26" s="75">
        <v>3.08</v>
      </c>
      <c r="K26" s="9"/>
      <c r="L26" s="9">
        <f t="shared" si="8"/>
        <v>8.0000000000000071E-2</v>
      </c>
      <c r="M26" s="10"/>
      <c r="N26" s="39"/>
      <c r="O26" s="40">
        <f t="shared" si="9"/>
        <v>-3</v>
      </c>
    </row>
    <row r="27" spans="1:15" x14ac:dyDescent="0.35">
      <c r="A27" t="s">
        <v>22</v>
      </c>
      <c r="C27" s="8">
        <f>'Income &amp; Expenditure Account'!C24</f>
        <v>65</v>
      </c>
      <c r="D27" s="7">
        <f>'Forecasted Costs'!E92+'Forecasted Costs'!H92-'Forecasted Costs'!G92</f>
        <v>247</v>
      </c>
      <c r="E27" s="67">
        <f t="shared" si="6"/>
        <v>312</v>
      </c>
      <c r="F27" s="71">
        <v>312</v>
      </c>
      <c r="G27" s="9"/>
      <c r="H27" s="9">
        <f t="shared" si="7"/>
        <v>0</v>
      </c>
      <c r="I27" s="10"/>
      <c r="J27" s="75">
        <v>111.28999999999999</v>
      </c>
      <c r="K27" s="9"/>
      <c r="L27" s="9">
        <f t="shared" si="8"/>
        <v>-200.71</v>
      </c>
      <c r="M27" s="10"/>
      <c r="N27" s="39"/>
      <c r="O27" s="40">
        <f t="shared" si="9"/>
        <v>-312</v>
      </c>
    </row>
    <row r="28" spans="1:15" x14ac:dyDescent="0.35">
      <c r="A28" t="s">
        <v>13</v>
      </c>
      <c r="C28" s="8">
        <f>'Income &amp; Expenditure Account'!C25</f>
        <v>0</v>
      </c>
      <c r="D28" s="7">
        <f>'Forecasted Costs'!E98</f>
        <v>200</v>
      </c>
      <c r="E28" s="67">
        <f t="shared" si="6"/>
        <v>200</v>
      </c>
      <c r="F28" s="71">
        <v>200</v>
      </c>
      <c r="G28" s="9"/>
      <c r="H28" s="9">
        <f t="shared" si="7"/>
        <v>0</v>
      </c>
      <c r="I28" s="10"/>
      <c r="J28" s="75">
        <v>0</v>
      </c>
      <c r="K28" s="9"/>
      <c r="L28" s="9">
        <f t="shared" si="8"/>
        <v>-200</v>
      </c>
      <c r="M28" s="10"/>
      <c r="N28" s="39"/>
      <c r="O28" s="40">
        <f t="shared" si="9"/>
        <v>-200</v>
      </c>
    </row>
    <row r="29" spans="1:15" x14ac:dyDescent="0.35">
      <c r="A29" t="s">
        <v>14</v>
      </c>
      <c r="C29" s="8">
        <f>'Income &amp; Expenditure Account'!C26</f>
        <v>0</v>
      </c>
      <c r="D29" s="7">
        <f>'Forecasted Costs'!E104</f>
        <v>165</v>
      </c>
      <c r="E29" s="67">
        <f t="shared" si="6"/>
        <v>165</v>
      </c>
      <c r="F29" s="71">
        <v>165</v>
      </c>
      <c r="G29" s="9"/>
      <c r="H29" s="9">
        <f t="shared" si="7"/>
        <v>0</v>
      </c>
      <c r="I29" s="10"/>
      <c r="J29" s="75">
        <v>164.57</v>
      </c>
      <c r="K29" s="9"/>
      <c r="L29" s="9">
        <f t="shared" si="8"/>
        <v>-0.43000000000000682</v>
      </c>
      <c r="M29" s="10"/>
      <c r="N29" s="39"/>
      <c r="O29" s="40">
        <f t="shared" si="9"/>
        <v>-165</v>
      </c>
    </row>
    <row r="30" spans="1:15" x14ac:dyDescent="0.35">
      <c r="A30" t="s">
        <v>24</v>
      </c>
      <c r="C30" s="8">
        <f>'Income &amp; Expenditure Account'!C27</f>
        <v>61.4</v>
      </c>
      <c r="D30" s="7">
        <v>0</v>
      </c>
      <c r="E30" s="67">
        <f t="shared" si="6"/>
        <v>61.4</v>
      </c>
      <c r="F30" s="71">
        <v>0</v>
      </c>
      <c r="G30" s="9"/>
      <c r="H30" s="9">
        <f t="shared" si="7"/>
        <v>-61.4</v>
      </c>
      <c r="I30" s="10"/>
      <c r="J30" s="75">
        <v>1045.78</v>
      </c>
      <c r="K30" s="9"/>
      <c r="L30" s="9">
        <f t="shared" si="8"/>
        <v>984.38</v>
      </c>
      <c r="M30" s="10"/>
      <c r="N30" s="39"/>
      <c r="O30" s="40">
        <f t="shared" si="9"/>
        <v>-61.4</v>
      </c>
    </row>
    <row r="31" spans="1:15" x14ac:dyDescent="0.35">
      <c r="C31" s="8"/>
      <c r="D31" s="7"/>
      <c r="E31" s="67"/>
      <c r="F31" s="71"/>
      <c r="G31" s="9"/>
      <c r="H31" s="9"/>
      <c r="I31" s="10"/>
      <c r="J31" s="75"/>
      <c r="K31" s="9"/>
      <c r="L31" s="9"/>
      <c r="M31" s="10"/>
      <c r="N31" s="39"/>
      <c r="O31" s="39"/>
    </row>
    <row r="32" spans="1:15" x14ac:dyDescent="0.35">
      <c r="C32" s="50">
        <f>SUM(C18:C31)</f>
        <v>1670.0900000000001</v>
      </c>
      <c r="D32" s="14">
        <f>SUM(D18:D31)</f>
        <v>9477.56</v>
      </c>
      <c r="E32" s="33">
        <f>SUM(E18:E31)</f>
        <v>11147.65</v>
      </c>
      <c r="F32" s="50">
        <f>SUM(F18:F31)</f>
        <v>10960.14</v>
      </c>
      <c r="G32" s="9"/>
      <c r="H32" s="14">
        <f>SUM(H18:H31)</f>
        <v>-187.50999999999979</v>
      </c>
      <c r="I32" s="10"/>
      <c r="J32" s="77">
        <v>8873.75</v>
      </c>
      <c r="K32" s="9"/>
      <c r="L32" s="14">
        <f>SUM(L18:L31)</f>
        <v>-2273.9</v>
      </c>
      <c r="M32" s="10"/>
      <c r="N32" s="14">
        <f>SUM(N18:N31)</f>
        <v>0</v>
      </c>
      <c r="O32" s="14">
        <f>SUM(O18:O31)</f>
        <v>-11147.65</v>
      </c>
    </row>
    <row r="33" spans="1:15" x14ac:dyDescent="0.35">
      <c r="C33" s="8"/>
      <c r="D33" s="7"/>
      <c r="E33" s="32"/>
      <c r="F33" s="72"/>
      <c r="G33" s="9"/>
      <c r="H33" s="9"/>
      <c r="I33" s="10"/>
      <c r="J33" s="76"/>
      <c r="K33" s="9"/>
      <c r="L33" s="9"/>
      <c r="M33" s="10"/>
      <c r="N33" s="9"/>
      <c r="O33" s="9"/>
    </row>
    <row r="34" spans="1:15" ht="15" thickBot="1" x14ac:dyDescent="0.4">
      <c r="A34" t="s">
        <v>23</v>
      </c>
      <c r="C34" s="51">
        <f>C14-C32</f>
        <v>1587.9099999999999</v>
      </c>
      <c r="D34" s="16">
        <f>D14-D32</f>
        <v>-1724.1599999999999</v>
      </c>
      <c r="E34" s="34">
        <f>E14-E32</f>
        <v>-136.25</v>
      </c>
      <c r="F34" s="51">
        <f>F14-F32</f>
        <v>-10.139999999999418</v>
      </c>
      <c r="G34" s="9"/>
      <c r="H34" s="16">
        <f>H14+H32</f>
        <v>-126.10999999999979</v>
      </c>
      <c r="I34" s="10"/>
      <c r="J34" s="78">
        <v>10064.029999999999</v>
      </c>
      <c r="K34" s="9"/>
      <c r="L34" s="16">
        <f>L14+L32</f>
        <v>-10200.279999999999</v>
      </c>
      <c r="M34" s="10"/>
      <c r="N34" s="16">
        <f>N14-N32</f>
        <v>0</v>
      </c>
      <c r="O34" s="16">
        <f>O14-O32</f>
        <v>136.25</v>
      </c>
    </row>
    <row r="35" spans="1:15" ht="15" thickTop="1" x14ac:dyDescent="0.35">
      <c r="C35" s="8"/>
      <c r="D35" s="7"/>
      <c r="E35" s="32"/>
      <c r="F35" s="72"/>
      <c r="G35" s="9"/>
      <c r="H35" s="9"/>
      <c r="I35" s="10"/>
      <c r="J35" s="76"/>
      <c r="K35" s="9"/>
      <c r="L35" s="9"/>
      <c r="M35" s="10"/>
      <c r="N35" s="9"/>
      <c r="O35" s="9"/>
    </row>
    <row r="36" spans="1:15" x14ac:dyDescent="0.35">
      <c r="A36" t="s">
        <v>25</v>
      </c>
      <c r="C36" s="8"/>
      <c r="D36" s="7"/>
      <c r="E36" s="32"/>
      <c r="F36" s="71"/>
      <c r="G36" s="9"/>
      <c r="H36" s="9"/>
      <c r="I36" s="10"/>
      <c r="J36" s="76"/>
      <c r="K36" s="9"/>
      <c r="L36" s="9"/>
      <c r="M36" s="10"/>
      <c r="N36" s="39"/>
      <c r="O36" s="9"/>
    </row>
    <row r="37" spans="1:15" x14ac:dyDescent="0.35">
      <c r="C37" s="8"/>
      <c r="D37" s="7"/>
      <c r="E37" s="32"/>
      <c r="F37" s="71"/>
      <c r="G37" s="9"/>
      <c r="H37" s="9"/>
      <c r="I37" s="10"/>
      <c r="J37" s="76"/>
      <c r="K37" s="9"/>
      <c r="L37" s="9"/>
      <c r="M37" s="10"/>
      <c r="N37" s="39"/>
      <c r="O37" s="9"/>
    </row>
    <row r="38" spans="1:15" x14ac:dyDescent="0.35">
      <c r="A38" t="s">
        <v>26</v>
      </c>
      <c r="C38" s="8">
        <v>25804.54</v>
      </c>
      <c r="D38" s="7">
        <f>C42</f>
        <v>27392.45</v>
      </c>
      <c r="E38" s="67">
        <v>25804.54</v>
      </c>
      <c r="F38" s="73">
        <v>25804.539999999997</v>
      </c>
      <c r="G38" s="9"/>
      <c r="H38" s="9">
        <f t="shared" ref="H38" si="10">E38-F38</f>
        <v>0</v>
      </c>
      <c r="I38" s="10"/>
      <c r="J38" s="75">
        <v>18231.509999999998</v>
      </c>
      <c r="K38" s="9"/>
      <c r="L38" s="9"/>
      <c r="M38" s="10"/>
      <c r="N38" s="41">
        <f>E42</f>
        <v>21253.29</v>
      </c>
      <c r="O38" s="9"/>
    </row>
    <row r="39" spans="1:15" x14ac:dyDescent="0.35">
      <c r="C39" s="8"/>
      <c r="D39" s="7"/>
      <c r="E39" s="32"/>
      <c r="F39" s="73"/>
      <c r="G39" s="9"/>
      <c r="H39" s="9"/>
      <c r="I39" s="10"/>
      <c r="J39" s="76"/>
      <c r="K39" s="9"/>
      <c r="L39" s="9"/>
      <c r="M39" s="10"/>
      <c r="N39" s="41"/>
      <c r="O39" s="9"/>
    </row>
    <row r="40" spans="1:15" x14ac:dyDescent="0.35">
      <c r="A40" t="s">
        <v>46</v>
      </c>
      <c r="C40" s="8">
        <f>C34-C10-C11-C12</f>
        <v>1587.9099999999999</v>
      </c>
      <c r="D40" s="8">
        <f>D34-D10-D11-D12</f>
        <v>-6139.16</v>
      </c>
      <c r="E40" s="82">
        <f>E34-E10-E11-E12</f>
        <v>-4551.25</v>
      </c>
      <c r="F40" s="68">
        <v>-4425.1399999999994</v>
      </c>
      <c r="G40" s="9"/>
      <c r="H40" s="9">
        <f t="shared" ref="H40" si="11">E40-F40</f>
        <v>-126.11000000000058</v>
      </c>
      <c r="I40" s="10"/>
      <c r="J40" s="76">
        <v>7573.0299999999988</v>
      </c>
      <c r="K40" s="9"/>
      <c r="L40" s="9"/>
      <c r="M40" s="10"/>
      <c r="N40" s="7">
        <f>N34</f>
        <v>0</v>
      </c>
      <c r="O40" s="9"/>
    </row>
    <row r="41" spans="1:15" x14ac:dyDescent="0.35">
      <c r="C41" s="8"/>
      <c r="D41" s="7"/>
      <c r="E41" s="32"/>
      <c r="F41" s="68"/>
      <c r="G41" s="9"/>
      <c r="H41" s="9"/>
      <c r="I41" s="10"/>
      <c r="J41" s="76"/>
      <c r="K41" s="9"/>
      <c r="L41" s="9"/>
      <c r="M41" s="10"/>
      <c r="N41" s="7"/>
      <c r="O41" s="9"/>
    </row>
    <row r="42" spans="1:15" ht="15" thickBot="1" x14ac:dyDescent="0.4">
      <c r="A42" t="s">
        <v>27</v>
      </c>
      <c r="C42" s="51">
        <f>C38+C40</f>
        <v>27392.45</v>
      </c>
      <c r="D42" s="16">
        <f>D38+D40</f>
        <v>21253.29</v>
      </c>
      <c r="E42" s="34">
        <f>E38+E40</f>
        <v>21253.29</v>
      </c>
      <c r="F42" s="69">
        <v>21379.399999999998</v>
      </c>
      <c r="G42" s="9"/>
      <c r="H42" s="16">
        <f>H38+H40</f>
        <v>-126.11000000000058</v>
      </c>
      <c r="I42" s="10"/>
      <c r="J42" s="78">
        <v>25804.539999999997</v>
      </c>
      <c r="K42" s="9"/>
      <c r="L42" s="9"/>
      <c r="M42" s="10"/>
      <c r="N42" s="16">
        <f>N38+N40</f>
        <v>21253.29</v>
      </c>
      <c r="O42" s="9"/>
    </row>
    <row r="43" spans="1:15" ht="15" thickTop="1" x14ac:dyDescent="0.35">
      <c r="C43" s="8"/>
      <c r="D43" s="7"/>
      <c r="E43" s="32"/>
      <c r="F43" s="73"/>
      <c r="G43" s="9"/>
      <c r="H43" s="9"/>
      <c r="I43" s="10"/>
      <c r="J43" s="76"/>
      <c r="K43" s="9"/>
      <c r="L43" s="9"/>
      <c r="M43" s="10"/>
      <c r="N43" s="41"/>
      <c r="O43" s="9"/>
    </row>
    <row r="44" spans="1:15" x14ac:dyDescent="0.35">
      <c r="A44" t="s">
        <v>30</v>
      </c>
      <c r="C44" s="8"/>
      <c r="D44" s="7"/>
      <c r="E44" s="32"/>
      <c r="F44" s="73"/>
      <c r="G44" s="9"/>
      <c r="H44" s="9"/>
      <c r="I44" s="10"/>
      <c r="J44" s="76"/>
      <c r="K44" s="9"/>
      <c r="L44" s="9"/>
      <c r="M44" s="10"/>
      <c r="N44" s="41"/>
      <c r="O44" s="9"/>
    </row>
    <row r="45" spans="1:15" x14ac:dyDescent="0.35">
      <c r="A45" t="s">
        <v>47</v>
      </c>
      <c r="B45" s="6">
        <v>0.5</v>
      </c>
      <c r="C45" s="8"/>
      <c r="D45" s="7"/>
      <c r="E45" s="35">
        <f>B45*E6</f>
        <v>3177.5</v>
      </c>
      <c r="F45" s="70">
        <v>3177.5</v>
      </c>
      <c r="G45" s="9"/>
      <c r="H45" s="29">
        <f t="shared" ref="H45" si="12">E45-F45</f>
        <v>0</v>
      </c>
      <c r="I45" s="21">
        <v>0.5</v>
      </c>
      <c r="J45" s="79">
        <v>3177.5</v>
      </c>
      <c r="K45" s="9"/>
      <c r="L45" s="9"/>
      <c r="M45" s="13">
        <v>0.5</v>
      </c>
      <c r="N45" s="7">
        <f>M45*N6</f>
        <v>0</v>
      </c>
      <c r="O45" s="9"/>
    </row>
    <row r="46" spans="1:15" x14ac:dyDescent="0.35">
      <c r="C46" s="8"/>
      <c r="D46" s="7"/>
      <c r="E46" s="32"/>
      <c r="F46" s="73"/>
      <c r="G46" s="9"/>
      <c r="H46" s="9"/>
      <c r="I46" s="10"/>
      <c r="J46" s="76"/>
      <c r="K46" s="9"/>
      <c r="L46" s="9"/>
      <c r="M46" s="10"/>
      <c r="N46" s="41"/>
      <c r="O46" s="9"/>
    </row>
    <row r="47" spans="1:15" x14ac:dyDescent="0.35">
      <c r="A47" t="s">
        <v>31</v>
      </c>
      <c r="C47" s="8"/>
      <c r="D47" s="7"/>
      <c r="E47" s="32"/>
      <c r="F47" s="73"/>
      <c r="G47" s="9"/>
      <c r="H47" s="9"/>
      <c r="I47" s="10"/>
      <c r="J47" s="76"/>
      <c r="K47" s="9"/>
      <c r="L47" s="9"/>
      <c r="M47" s="10"/>
      <c r="N47" s="41"/>
      <c r="O47" s="9"/>
    </row>
    <row r="48" spans="1:15" x14ac:dyDescent="0.35">
      <c r="A48" t="s">
        <v>32</v>
      </c>
      <c r="C48" s="8"/>
      <c r="D48" s="7"/>
      <c r="E48" s="32">
        <v>1250</v>
      </c>
      <c r="F48" s="68">
        <v>1450</v>
      </c>
      <c r="G48" s="9"/>
      <c r="H48" s="9">
        <f t="shared" ref="H48:H50" si="13">E48-F48</f>
        <v>-200</v>
      </c>
      <c r="I48" s="10"/>
      <c r="J48" s="76">
        <v>1450</v>
      </c>
      <c r="K48" s="9"/>
      <c r="L48" s="9"/>
      <c r="M48" s="10"/>
      <c r="N48" s="7">
        <f>E48</f>
        <v>1250</v>
      </c>
      <c r="O48" s="9"/>
    </row>
    <row r="49" spans="1:15" x14ac:dyDescent="0.35">
      <c r="A49" t="s">
        <v>33</v>
      </c>
      <c r="C49" s="8"/>
      <c r="D49" s="7"/>
      <c r="E49" s="32">
        <v>3000</v>
      </c>
      <c r="F49" s="68">
        <v>3000</v>
      </c>
      <c r="G49" s="9"/>
      <c r="H49" s="9">
        <f t="shared" si="13"/>
        <v>0</v>
      </c>
      <c r="I49" s="10"/>
      <c r="J49" s="76">
        <v>3000</v>
      </c>
      <c r="K49" s="9"/>
      <c r="L49" s="9"/>
      <c r="M49" s="10"/>
      <c r="N49" s="7">
        <f>E49</f>
        <v>3000</v>
      </c>
      <c r="O49" s="9"/>
    </row>
    <row r="50" spans="1:15" x14ac:dyDescent="0.35">
      <c r="A50" t="s">
        <v>1</v>
      </c>
      <c r="C50" s="8"/>
      <c r="D50" s="7"/>
      <c r="E50" s="32">
        <v>2000</v>
      </c>
      <c r="F50" s="68">
        <v>2000</v>
      </c>
      <c r="G50" s="9"/>
      <c r="H50" s="9">
        <f t="shared" si="13"/>
        <v>0</v>
      </c>
      <c r="I50" s="10"/>
      <c r="J50" s="76">
        <v>2000</v>
      </c>
      <c r="K50" s="9"/>
      <c r="L50" s="9"/>
      <c r="M50" s="10"/>
      <c r="N50" s="7">
        <f>E50</f>
        <v>2000</v>
      </c>
      <c r="O50" s="9"/>
    </row>
    <row r="51" spans="1:15" x14ac:dyDescent="0.35">
      <c r="C51" s="8"/>
      <c r="D51" s="7"/>
      <c r="E51" s="36"/>
      <c r="F51" s="68"/>
      <c r="G51" s="9"/>
      <c r="H51" s="9"/>
      <c r="I51" s="10"/>
      <c r="J51" s="80"/>
      <c r="K51" s="9"/>
      <c r="L51" s="9"/>
      <c r="M51" s="10"/>
      <c r="N51" s="23"/>
      <c r="O51" s="9"/>
    </row>
    <row r="52" spans="1:15" x14ac:dyDescent="0.35">
      <c r="A52" t="s">
        <v>35</v>
      </c>
      <c r="C52" s="8"/>
      <c r="D52" s="7"/>
      <c r="E52" s="37">
        <f>SUM(E48:E50)</f>
        <v>6250</v>
      </c>
      <c r="F52" s="74">
        <f>SUM(F48:F50)</f>
        <v>6450</v>
      </c>
      <c r="G52" s="9"/>
      <c r="H52" s="25">
        <f>SUM(H48:H50)</f>
        <v>-200</v>
      </c>
      <c r="I52" s="10"/>
      <c r="J52" s="81">
        <v>6450</v>
      </c>
      <c r="K52" s="9"/>
      <c r="L52" s="9"/>
      <c r="M52" s="10"/>
      <c r="N52" s="25">
        <f>SUM(N48:N50)</f>
        <v>6250</v>
      </c>
      <c r="O52" s="9"/>
    </row>
    <row r="53" spans="1:15" x14ac:dyDescent="0.35">
      <c r="C53" s="8"/>
      <c r="D53" s="7"/>
      <c r="E53" s="32"/>
      <c r="F53" s="72"/>
      <c r="G53" s="9"/>
      <c r="H53" s="9"/>
      <c r="I53" s="10"/>
      <c r="J53" s="76"/>
      <c r="K53" s="9"/>
      <c r="L53" s="9"/>
      <c r="M53" s="10"/>
      <c r="N53" s="7"/>
      <c r="O53" s="9"/>
    </row>
    <row r="54" spans="1:15" x14ac:dyDescent="0.35">
      <c r="A54" t="s">
        <v>38</v>
      </c>
      <c r="C54" s="8"/>
      <c r="D54" s="7"/>
      <c r="E54" s="32"/>
      <c r="F54" s="72"/>
      <c r="G54" s="9"/>
      <c r="H54" s="9"/>
      <c r="I54" s="10"/>
      <c r="J54" s="76"/>
      <c r="K54" s="9"/>
      <c r="L54" s="9"/>
      <c r="M54" s="10"/>
      <c r="N54" s="7"/>
      <c r="O54" s="9"/>
    </row>
    <row r="55" spans="1:15" x14ac:dyDescent="0.35">
      <c r="A55" t="s">
        <v>37</v>
      </c>
      <c r="C55" s="8"/>
      <c r="D55" s="7"/>
      <c r="E55" s="35">
        <f>8500+4415-E12</f>
        <v>8500</v>
      </c>
      <c r="F55" s="70">
        <v>8500</v>
      </c>
      <c r="G55" s="9"/>
      <c r="H55" s="29">
        <f>E55-F55</f>
        <v>0</v>
      </c>
      <c r="I55" s="10"/>
      <c r="J55" s="79">
        <v>12915</v>
      </c>
      <c r="K55" s="9"/>
      <c r="L55" s="9"/>
      <c r="M55" s="10"/>
      <c r="N55" s="20">
        <f>E55-N12</f>
        <v>8500</v>
      </c>
      <c r="O55" s="9"/>
    </row>
    <row r="56" spans="1:15" x14ac:dyDescent="0.35">
      <c r="C56" s="8"/>
      <c r="D56" s="7"/>
      <c r="E56" s="32"/>
      <c r="F56" s="68"/>
      <c r="G56" s="9"/>
      <c r="H56" s="9"/>
      <c r="I56" s="10"/>
      <c r="J56" s="76"/>
      <c r="K56" s="9"/>
      <c r="L56" s="9"/>
      <c r="M56" s="10"/>
      <c r="N56" s="7"/>
      <c r="O56" s="9"/>
    </row>
    <row r="57" spans="1:15" x14ac:dyDescent="0.35">
      <c r="A57" t="s">
        <v>34</v>
      </c>
      <c r="C57" s="8"/>
      <c r="D57" s="7"/>
      <c r="E57" s="32">
        <f>E45+E52+E55</f>
        <v>17927.5</v>
      </c>
      <c r="F57" s="68">
        <v>18127.5</v>
      </c>
      <c r="G57" s="9"/>
      <c r="H57" s="9">
        <f>E57-F57</f>
        <v>-200</v>
      </c>
      <c r="I57" s="10"/>
      <c r="J57" s="76">
        <v>22542.5</v>
      </c>
      <c r="K57" s="9"/>
      <c r="L57" s="9"/>
      <c r="M57" s="10"/>
      <c r="N57" s="7">
        <f>N45+N52+N55</f>
        <v>14750</v>
      </c>
      <c r="O57" s="9"/>
    </row>
    <row r="58" spans="1:15" x14ac:dyDescent="0.35">
      <c r="A58" t="s">
        <v>36</v>
      </c>
      <c r="C58" s="8"/>
      <c r="D58" s="7"/>
      <c r="E58" s="32">
        <f>E42-E57</f>
        <v>3325.7900000000009</v>
      </c>
      <c r="F58" s="68">
        <v>3251.8999999999978</v>
      </c>
      <c r="G58" s="9"/>
      <c r="H58" s="9">
        <f>E58-F58</f>
        <v>73.890000000003056</v>
      </c>
      <c r="I58" s="10"/>
      <c r="J58" s="76">
        <v>3262.0399999999972</v>
      </c>
      <c r="K58" s="9"/>
      <c r="L58" s="9"/>
      <c r="M58" s="10"/>
      <c r="N58" s="7">
        <f>N42-N57</f>
        <v>6503.2900000000009</v>
      </c>
      <c r="O58" s="9"/>
    </row>
    <row r="59" spans="1:15" x14ac:dyDescent="0.35">
      <c r="C59" s="8"/>
      <c r="D59" s="7"/>
      <c r="E59" s="32"/>
      <c r="F59" s="68"/>
      <c r="G59" s="9"/>
      <c r="H59" s="9"/>
      <c r="I59" s="10"/>
      <c r="J59" s="76"/>
      <c r="K59" s="9"/>
      <c r="L59" s="9"/>
      <c r="M59" s="10"/>
      <c r="N59" s="7"/>
      <c r="O59" s="9"/>
    </row>
    <row r="60" spans="1:15" ht="15" thickBot="1" x14ac:dyDescent="0.4">
      <c r="C60" s="8"/>
      <c r="D60" s="7"/>
      <c r="E60" s="34">
        <f>E57+E58</f>
        <v>21253.29</v>
      </c>
      <c r="F60" s="69">
        <v>21379.399999999998</v>
      </c>
      <c r="G60" s="9"/>
      <c r="H60" s="16">
        <f>H57+H58</f>
        <v>-126.10999999999694</v>
      </c>
      <c r="I60" s="10"/>
      <c r="J60" s="78">
        <v>25804.539999999997</v>
      </c>
      <c r="K60" s="9"/>
      <c r="L60" s="9"/>
      <c r="M60" s="10"/>
      <c r="N60" s="16">
        <f>N57+N58</f>
        <v>21253.29</v>
      </c>
      <c r="O60" s="9"/>
    </row>
    <row r="61" spans="1:15" ht="15" thickTop="1" x14ac:dyDescent="0.35">
      <c r="C61" s="8"/>
      <c r="D61" s="7"/>
      <c r="E61" s="32"/>
      <c r="G61" s="9"/>
      <c r="H61" s="9"/>
      <c r="I61" s="10"/>
      <c r="J61" s="11"/>
      <c r="K61" s="10"/>
      <c r="L61" s="10"/>
      <c r="M61" s="10"/>
      <c r="N61" s="19"/>
      <c r="O61" s="10"/>
    </row>
  </sheetData>
  <printOptions horizontalCentered="1" gridLines="1"/>
  <pageMargins left="0.19685039370078741" right="0.19685039370078741" top="0.15748031496062992" bottom="0.15748031496062992" header="0" footer="0"/>
  <pageSetup paperSize="9" scale="62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DEFF6-C923-43CA-89E7-958377C4D834}">
  <sheetPr>
    <pageSetUpPr fitToPage="1"/>
  </sheetPr>
  <dimension ref="A1:I105"/>
  <sheetViews>
    <sheetView topLeftCell="A64" workbookViewId="0">
      <selection activeCell="E67" sqref="E67"/>
    </sheetView>
  </sheetViews>
  <sheetFormatPr defaultRowHeight="14.5" x14ac:dyDescent="0.35"/>
  <cols>
    <col min="1" max="1" width="23.453125" customWidth="1"/>
    <col min="2" max="2" width="33.453125" customWidth="1"/>
    <col min="3" max="3" width="15.08984375" customWidth="1"/>
    <col min="4" max="4" width="14.36328125" customWidth="1"/>
    <col min="5" max="5" width="12.6328125" customWidth="1"/>
    <col min="6" max="6" width="13.453125" customWidth="1"/>
    <col min="7" max="7" width="11.6328125" customWidth="1"/>
    <col min="8" max="8" width="11.6328125" style="83" customWidth="1"/>
    <col min="9" max="9" width="30.90625" customWidth="1"/>
  </cols>
  <sheetData>
    <row r="1" spans="1:9" ht="15.5" x14ac:dyDescent="0.35">
      <c r="A1" s="48" t="s">
        <v>54</v>
      </c>
    </row>
    <row r="2" spans="1:9" ht="15.5" x14ac:dyDescent="0.35">
      <c r="A2" s="48"/>
    </row>
    <row r="3" spans="1:9" ht="15.5" x14ac:dyDescent="0.35">
      <c r="A3" s="48"/>
    </row>
    <row r="4" spans="1:9" x14ac:dyDescent="0.35">
      <c r="A4" s="2" t="s">
        <v>1</v>
      </c>
    </row>
    <row r="5" spans="1:9" x14ac:dyDescent="0.35">
      <c r="A5" s="2" t="s">
        <v>65</v>
      </c>
      <c r="B5" s="2" t="s">
        <v>66</v>
      </c>
      <c r="C5" s="2" t="s">
        <v>67</v>
      </c>
      <c r="D5" s="2" t="s">
        <v>68</v>
      </c>
      <c r="E5" s="2" t="s">
        <v>76</v>
      </c>
      <c r="F5" s="2" t="s">
        <v>75</v>
      </c>
      <c r="G5" s="2" t="s">
        <v>69</v>
      </c>
      <c r="H5" s="84" t="s">
        <v>70</v>
      </c>
      <c r="I5" s="2" t="s">
        <v>71</v>
      </c>
    </row>
    <row r="6" spans="1:9" x14ac:dyDescent="0.35">
      <c r="A6" s="43" t="s">
        <v>48</v>
      </c>
      <c r="B6" s="43" t="s">
        <v>60</v>
      </c>
      <c r="C6" s="55"/>
      <c r="D6" s="55"/>
      <c r="E6" s="42">
        <v>0</v>
      </c>
      <c r="F6" s="42"/>
      <c r="H6" s="85"/>
    </row>
    <row r="7" spans="1:9" x14ac:dyDescent="0.35">
      <c r="A7" s="43" t="s">
        <v>48</v>
      </c>
      <c r="B7" s="43" t="s">
        <v>62</v>
      </c>
      <c r="C7" s="43"/>
      <c r="D7" s="43"/>
      <c r="E7" s="42">
        <v>0</v>
      </c>
      <c r="F7" s="42"/>
    </row>
    <row r="8" spans="1:9" x14ac:dyDescent="0.35">
      <c r="A8" s="43" t="s">
        <v>48</v>
      </c>
      <c r="B8" s="43" t="s">
        <v>63</v>
      </c>
      <c r="C8" s="43"/>
      <c r="D8" s="43"/>
      <c r="E8" s="42">
        <v>0</v>
      </c>
      <c r="F8" s="42"/>
    </row>
    <row r="9" spans="1:9" x14ac:dyDescent="0.35">
      <c r="A9" s="43" t="s">
        <v>48</v>
      </c>
      <c r="B9" s="43" t="s">
        <v>64</v>
      </c>
      <c r="C9" s="43"/>
      <c r="D9" s="43"/>
      <c r="E9" s="42">
        <v>0</v>
      </c>
      <c r="F9" s="42"/>
    </row>
    <row r="10" spans="1:9" x14ac:dyDescent="0.35">
      <c r="A10" s="43" t="s">
        <v>110</v>
      </c>
      <c r="B10" s="43" t="s">
        <v>111</v>
      </c>
      <c r="C10" s="123" t="s">
        <v>105</v>
      </c>
      <c r="D10" s="124">
        <v>44420</v>
      </c>
      <c r="E10" s="42">
        <v>30</v>
      </c>
      <c r="F10" s="42">
        <v>30</v>
      </c>
    </row>
    <row r="11" spans="1:9" x14ac:dyDescent="0.35">
      <c r="A11" s="43" t="s">
        <v>110</v>
      </c>
      <c r="B11" s="43" t="s">
        <v>112</v>
      </c>
      <c r="C11" s="123" t="s">
        <v>105</v>
      </c>
      <c r="D11" s="124">
        <v>44420</v>
      </c>
      <c r="E11" s="42">
        <v>30</v>
      </c>
      <c r="F11" s="42">
        <v>30</v>
      </c>
    </row>
    <row r="12" spans="1:9" x14ac:dyDescent="0.35">
      <c r="A12" s="43" t="s">
        <v>110</v>
      </c>
      <c r="B12" s="43" t="s">
        <v>113</v>
      </c>
      <c r="C12" s="123" t="s">
        <v>105</v>
      </c>
      <c r="D12" s="124">
        <v>44420</v>
      </c>
      <c r="E12" s="42">
        <v>30</v>
      </c>
      <c r="F12" s="42">
        <v>30</v>
      </c>
    </row>
    <row r="13" spans="1:9" x14ac:dyDescent="0.35">
      <c r="A13" s="43" t="s">
        <v>110</v>
      </c>
      <c r="B13" s="43" t="s">
        <v>114</v>
      </c>
      <c r="C13" s="123" t="s">
        <v>105</v>
      </c>
      <c r="D13" s="124">
        <v>44420</v>
      </c>
      <c r="E13" s="42">
        <v>30</v>
      </c>
      <c r="F13" s="42">
        <v>30</v>
      </c>
    </row>
    <row r="14" spans="1:9" x14ac:dyDescent="0.35">
      <c r="A14" s="43" t="s">
        <v>110</v>
      </c>
      <c r="B14" s="43" t="s">
        <v>115</v>
      </c>
      <c r="C14" s="123" t="s">
        <v>105</v>
      </c>
      <c r="D14" s="124">
        <v>44420</v>
      </c>
      <c r="E14" s="42">
        <v>30</v>
      </c>
      <c r="F14" s="42">
        <v>30</v>
      </c>
    </row>
    <row r="15" spans="1:9" x14ac:dyDescent="0.35">
      <c r="A15" s="43" t="s">
        <v>110</v>
      </c>
      <c r="B15" s="43" t="s">
        <v>116</v>
      </c>
      <c r="C15" s="123" t="s">
        <v>105</v>
      </c>
      <c r="D15" s="124">
        <v>44420</v>
      </c>
      <c r="E15" s="42">
        <v>30</v>
      </c>
      <c r="F15" s="42">
        <v>30</v>
      </c>
    </row>
    <row r="16" spans="1:9" x14ac:dyDescent="0.35">
      <c r="A16" s="43" t="s">
        <v>110</v>
      </c>
      <c r="B16" s="43" t="s">
        <v>117</v>
      </c>
      <c r="C16" s="123" t="s">
        <v>105</v>
      </c>
      <c r="D16" s="124">
        <v>44420</v>
      </c>
      <c r="E16" s="42">
        <v>30</v>
      </c>
      <c r="F16" s="42">
        <v>30</v>
      </c>
    </row>
    <row r="17" spans="1:9" x14ac:dyDescent="0.35">
      <c r="A17" s="45" t="s">
        <v>61</v>
      </c>
      <c r="B17" s="44" t="s">
        <v>72</v>
      </c>
      <c r="C17" s="42" t="s">
        <v>105</v>
      </c>
      <c r="D17" s="124">
        <v>44420</v>
      </c>
      <c r="E17" s="42">
        <v>55</v>
      </c>
      <c r="F17" s="42">
        <v>55</v>
      </c>
    </row>
    <row r="18" spans="1:9" x14ac:dyDescent="0.35">
      <c r="A18" s="43" t="s">
        <v>103</v>
      </c>
      <c r="B18" s="43" t="s">
        <v>104</v>
      </c>
      <c r="C18" s="123" t="s">
        <v>127</v>
      </c>
      <c r="D18" s="123" t="s">
        <v>128</v>
      </c>
      <c r="E18" s="42">
        <v>70</v>
      </c>
      <c r="F18" s="42">
        <v>70</v>
      </c>
      <c r="G18" s="42">
        <v>70</v>
      </c>
      <c r="H18" s="86">
        <f>G18-E18</f>
        <v>0</v>
      </c>
    </row>
    <row r="19" spans="1:9" x14ac:dyDescent="0.35">
      <c r="A19" s="43" t="s">
        <v>58</v>
      </c>
      <c r="B19" s="43" t="s">
        <v>73</v>
      </c>
      <c r="C19" s="43"/>
      <c r="D19" s="43"/>
      <c r="E19" s="42">
        <v>4415</v>
      </c>
      <c r="F19" s="42"/>
    </row>
    <row r="20" spans="1:9" x14ac:dyDescent="0.35">
      <c r="A20" s="43" t="s">
        <v>58</v>
      </c>
      <c r="B20" s="43" t="s">
        <v>74</v>
      </c>
      <c r="C20" s="43"/>
      <c r="D20" s="43"/>
      <c r="E20" s="42">
        <v>415</v>
      </c>
      <c r="F20" s="42"/>
    </row>
    <row r="21" spans="1:9" x14ac:dyDescent="0.35">
      <c r="A21" s="43"/>
      <c r="B21" s="43"/>
      <c r="C21" s="43"/>
      <c r="D21" s="43"/>
      <c r="E21" s="42"/>
      <c r="F21" s="42"/>
    </row>
    <row r="22" spans="1:9" ht="15" thickBot="1" x14ac:dyDescent="0.4">
      <c r="A22" s="49"/>
      <c r="E22" s="56">
        <f>SUM(E6:E20)</f>
        <v>5165</v>
      </c>
      <c r="F22" s="56">
        <f>SUM(F6:F20)</f>
        <v>335</v>
      </c>
      <c r="G22" s="56">
        <f>SUM(G6:G20)</f>
        <v>70</v>
      </c>
      <c r="H22" s="56">
        <f>SUM(H6:H20)</f>
        <v>0</v>
      </c>
    </row>
    <row r="23" spans="1:9" ht="15" thickTop="1" x14ac:dyDescent="0.35"/>
    <row r="24" spans="1:9" x14ac:dyDescent="0.35">
      <c r="A24" s="54" t="s">
        <v>3</v>
      </c>
    </row>
    <row r="25" spans="1:9" x14ac:dyDescent="0.35">
      <c r="A25" s="2" t="s">
        <v>65</v>
      </c>
      <c r="B25" s="2" t="s">
        <v>66</v>
      </c>
      <c r="C25" s="2" t="s">
        <v>67</v>
      </c>
      <c r="D25" s="2" t="s">
        <v>68</v>
      </c>
      <c r="E25" s="2" t="s">
        <v>76</v>
      </c>
      <c r="F25" s="2" t="s">
        <v>75</v>
      </c>
      <c r="G25" s="2" t="s">
        <v>69</v>
      </c>
      <c r="H25" s="84" t="s">
        <v>70</v>
      </c>
      <c r="I25" s="2" t="s">
        <v>71</v>
      </c>
    </row>
    <row r="26" spans="1:9" x14ac:dyDescent="0.35">
      <c r="A26" s="49" t="s">
        <v>56</v>
      </c>
      <c r="B26" s="49" t="s">
        <v>77</v>
      </c>
      <c r="C26" s="125" t="s">
        <v>87</v>
      </c>
      <c r="D26" s="126">
        <v>44270</v>
      </c>
      <c r="E26" s="42">
        <v>64</v>
      </c>
      <c r="F26" s="42">
        <v>64</v>
      </c>
      <c r="G26" s="42">
        <v>64</v>
      </c>
      <c r="H26" s="86">
        <f>G26-E26</f>
        <v>0</v>
      </c>
    </row>
    <row r="27" spans="1:9" x14ac:dyDescent="0.35">
      <c r="A27" s="49" t="s">
        <v>56</v>
      </c>
      <c r="B27" s="49" t="s">
        <v>78</v>
      </c>
      <c r="C27" s="125" t="s">
        <v>87</v>
      </c>
      <c r="D27" s="126">
        <v>44270</v>
      </c>
      <c r="E27" s="42">
        <v>64</v>
      </c>
      <c r="F27" s="42">
        <v>64</v>
      </c>
      <c r="G27" s="42">
        <v>64</v>
      </c>
      <c r="H27" s="86">
        <f>G27-E27</f>
        <v>0</v>
      </c>
    </row>
    <row r="28" spans="1:9" x14ac:dyDescent="0.35">
      <c r="A28" s="49" t="s">
        <v>56</v>
      </c>
      <c r="B28" s="49" t="s">
        <v>79</v>
      </c>
      <c r="C28" s="125" t="s">
        <v>87</v>
      </c>
      <c r="D28" s="126">
        <v>44270</v>
      </c>
      <c r="E28" s="42">
        <v>64</v>
      </c>
      <c r="F28" s="42">
        <v>64</v>
      </c>
      <c r="G28" s="42">
        <v>64</v>
      </c>
      <c r="H28" s="86">
        <f>G28-E28</f>
        <v>0</v>
      </c>
    </row>
    <row r="29" spans="1:9" x14ac:dyDescent="0.35">
      <c r="A29" s="49" t="s">
        <v>56</v>
      </c>
      <c r="B29" s="49" t="s">
        <v>80</v>
      </c>
      <c r="C29" s="125" t="s">
        <v>87</v>
      </c>
      <c r="D29" s="126">
        <v>44270</v>
      </c>
      <c r="E29" s="42">
        <v>64</v>
      </c>
      <c r="F29" s="42">
        <v>64</v>
      </c>
    </row>
    <row r="30" spans="1:9" x14ac:dyDescent="0.35">
      <c r="A30" s="49" t="s">
        <v>56</v>
      </c>
      <c r="B30" s="49" t="s">
        <v>81</v>
      </c>
      <c r="C30" s="125" t="s">
        <v>87</v>
      </c>
      <c r="D30" s="126">
        <v>44270</v>
      </c>
      <c r="E30" s="42">
        <v>64</v>
      </c>
      <c r="F30" s="42">
        <v>64</v>
      </c>
    </row>
    <row r="31" spans="1:9" x14ac:dyDescent="0.35">
      <c r="A31" s="49" t="s">
        <v>56</v>
      </c>
      <c r="B31" s="49" t="s">
        <v>82</v>
      </c>
      <c r="C31" s="125" t="s">
        <v>87</v>
      </c>
      <c r="D31" s="126">
        <v>44270</v>
      </c>
      <c r="E31" s="42">
        <v>64</v>
      </c>
      <c r="F31" s="42">
        <v>64</v>
      </c>
    </row>
    <row r="32" spans="1:9" x14ac:dyDescent="0.35">
      <c r="A32" s="49" t="s">
        <v>56</v>
      </c>
      <c r="B32" s="49" t="s">
        <v>83</v>
      </c>
      <c r="C32" s="125" t="s">
        <v>87</v>
      </c>
      <c r="D32" s="126">
        <v>44270</v>
      </c>
      <c r="E32" s="42">
        <v>64</v>
      </c>
      <c r="F32" s="42">
        <v>64</v>
      </c>
      <c r="G32" s="58"/>
    </row>
    <row r="33" spans="1:9" x14ac:dyDescent="0.35">
      <c r="A33" s="49" t="s">
        <v>56</v>
      </c>
      <c r="B33" s="49" t="s">
        <v>84</v>
      </c>
      <c r="C33" s="125" t="s">
        <v>87</v>
      </c>
      <c r="D33" s="126">
        <v>44270</v>
      </c>
      <c r="E33" s="42">
        <v>64</v>
      </c>
      <c r="F33" s="42">
        <v>64</v>
      </c>
      <c r="G33" s="58"/>
    </row>
    <row r="34" spans="1:9" x14ac:dyDescent="0.35">
      <c r="A34" s="49" t="s">
        <v>56</v>
      </c>
      <c r="B34" s="49" t="s">
        <v>85</v>
      </c>
      <c r="C34" s="125" t="s">
        <v>87</v>
      </c>
      <c r="D34" s="126">
        <v>44270</v>
      </c>
      <c r="E34" s="42">
        <v>64</v>
      </c>
      <c r="F34" s="42">
        <v>64</v>
      </c>
      <c r="G34" s="58"/>
    </row>
    <row r="35" spans="1:9" x14ac:dyDescent="0.35">
      <c r="A35" s="49" t="s">
        <v>56</v>
      </c>
      <c r="B35" s="49" t="s">
        <v>86</v>
      </c>
      <c r="C35" s="125" t="s">
        <v>87</v>
      </c>
      <c r="D35" s="126">
        <v>44270</v>
      </c>
      <c r="E35" s="42">
        <v>64</v>
      </c>
      <c r="F35" s="42">
        <v>64</v>
      </c>
      <c r="G35" s="58"/>
    </row>
    <row r="36" spans="1:9" x14ac:dyDescent="0.35">
      <c r="A36" s="49" t="s">
        <v>56</v>
      </c>
      <c r="B36" s="49" t="s">
        <v>88</v>
      </c>
      <c r="C36" s="125" t="s">
        <v>127</v>
      </c>
      <c r="D36" s="123" t="s">
        <v>128</v>
      </c>
      <c r="E36" s="42">
        <v>130</v>
      </c>
      <c r="F36" s="127">
        <v>130</v>
      </c>
      <c r="G36" s="42">
        <v>50</v>
      </c>
      <c r="H36" s="86">
        <f>G36-E36</f>
        <v>-80</v>
      </c>
    </row>
    <row r="37" spans="1:9" x14ac:dyDescent="0.35">
      <c r="A37" s="49" t="s">
        <v>56</v>
      </c>
      <c r="B37" s="49" t="s">
        <v>90</v>
      </c>
      <c r="C37" s="83"/>
      <c r="D37" s="83"/>
      <c r="E37" s="42">
        <v>130</v>
      </c>
      <c r="G37" s="58"/>
    </row>
    <row r="38" spans="1:9" x14ac:dyDescent="0.35">
      <c r="A38" s="49" t="s">
        <v>56</v>
      </c>
      <c r="B38" s="49" t="s">
        <v>89</v>
      </c>
      <c r="C38" s="83"/>
      <c r="D38" s="83"/>
      <c r="E38" s="42">
        <v>100</v>
      </c>
      <c r="G38" s="42"/>
    </row>
    <row r="39" spans="1:9" x14ac:dyDescent="0.35">
      <c r="A39" s="49" t="s">
        <v>55</v>
      </c>
      <c r="B39" s="49" t="s">
        <v>3</v>
      </c>
      <c r="C39" s="125"/>
      <c r="D39" s="125"/>
      <c r="E39" s="42">
        <f>1000-424</f>
        <v>576</v>
      </c>
      <c r="G39" s="58"/>
    </row>
    <row r="40" spans="1:9" x14ac:dyDescent="0.35">
      <c r="A40" s="49" t="s">
        <v>55</v>
      </c>
      <c r="B40" s="49" t="s">
        <v>109</v>
      </c>
      <c r="C40" s="125" t="s">
        <v>87</v>
      </c>
      <c r="D40" s="124">
        <v>44420</v>
      </c>
      <c r="E40" s="42">
        <v>424</v>
      </c>
      <c r="F40" s="42">
        <v>424</v>
      </c>
      <c r="G40" s="58"/>
    </row>
    <row r="41" spans="1:9" x14ac:dyDescent="0.35">
      <c r="G41" s="58"/>
    </row>
    <row r="42" spans="1:9" ht="15" thickBot="1" x14ac:dyDescent="0.4">
      <c r="E42" s="56">
        <f>SUM(E26:E40)</f>
        <v>2000</v>
      </c>
      <c r="F42" s="56">
        <f t="shared" ref="F42:H42" si="0">SUM(F26:F40)</f>
        <v>1194</v>
      </c>
      <c r="G42" s="56">
        <f t="shared" si="0"/>
        <v>242</v>
      </c>
      <c r="H42" s="56">
        <f t="shared" si="0"/>
        <v>-80</v>
      </c>
    </row>
    <row r="43" spans="1:9" ht="15" thickTop="1" x14ac:dyDescent="0.35"/>
    <row r="44" spans="1:9" x14ac:dyDescent="0.35">
      <c r="A44" s="2" t="s">
        <v>4</v>
      </c>
    </row>
    <row r="45" spans="1:9" x14ac:dyDescent="0.35">
      <c r="A45" s="2" t="s">
        <v>65</v>
      </c>
      <c r="B45" s="2" t="s">
        <v>66</v>
      </c>
      <c r="C45" s="2" t="s">
        <v>67</v>
      </c>
      <c r="D45" s="2" t="s">
        <v>68</v>
      </c>
      <c r="E45" s="2" t="s">
        <v>76</v>
      </c>
      <c r="F45" s="2" t="s">
        <v>75</v>
      </c>
      <c r="G45" s="2" t="s">
        <v>69</v>
      </c>
      <c r="H45" s="84" t="s">
        <v>70</v>
      </c>
      <c r="I45" s="2" t="s">
        <v>71</v>
      </c>
    </row>
    <row r="46" spans="1:9" x14ac:dyDescent="0.35">
      <c r="A46" s="43" t="s">
        <v>108</v>
      </c>
      <c r="B46" s="43" t="s">
        <v>107</v>
      </c>
      <c r="C46" s="125" t="s">
        <v>87</v>
      </c>
      <c r="D46" s="124">
        <v>44420</v>
      </c>
      <c r="E46" s="42">
        <v>188</v>
      </c>
      <c r="F46" s="42">
        <v>187.5</v>
      </c>
      <c r="I46" s="49" t="s">
        <v>129</v>
      </c>
    </row>
    <row r="49" spans="1:9" ht="15" thickBot="1" x14ac:dyDescent="0.4">
      <c r="E49" s="56">
        <f>SUM(E46:E47)</f>
        <v>188</v>
      </c>
      <c r="F49" s="56">
        <f>SUM(F46:F47)</f>
        <v>187.5</v>
      </c>
      <c r="G49" s="56">
        <f>SUM(G46:G47)</f>
        <v>0</v>
      </c>
      <c r="H49" s="56">
        <f>SUM(H46:H47)</f>
        <v>0</v>
      </c>
    </row>
    <row r="50" spans="1:9" ht="15" thickTop="1" x14ac:dyDescent="0.35">
      <c r="E50" s="59"/>
      <c r="F50" s="59"/>
      <c r="G50" s="59"/>
      <c r="H50" s="59"/>
    </row>
    <row r="51" spans="1:9" x14ac:dyDescent="0.35">
      <c r="A51" s="2" t="s">
        <v>5</v>
      </c>
    </row>
    <row r="52" spans="1:9" x14ac:dyDescent="0.35">
      <c r="A52" s="2" t="s">
        <v>65</v>
      </c>
      <c r="B52" s="2" t="s">
        <v>66</v>
      </c>
      <c r="C52" s="2" t="s">
        <v>67</v>
      </c>
      <c r="D52" s="2" t="s">
        <v>68</v>
      </c>
      <c r="E52" s="2" t="s">
        <v>76</v>
      </c>
      <c r="F52" s="2" t="s">
        <v>75</v>
      </c>
      <c r="G52" s="2" t="s">
        <v>69</v>
      </c>
      <c r="H52" s="84" t="s">
        <v>70</v>
      </c>
      <c r="I52" s="2" t="s">
        <v>71</v>
      </c>
    </row>
    <row r="53" spans="1:9" x14ac:dyDescent="0.35">
      <c r="A53" s="43" t="s">
        <v>92</v>
      </c>
      <c r="B53" s="43" t="s">
        <v>91</v>
      </c>
      <c r="C53" s="123" t="s">
        <v>105</v>
      </c>
      <c r="D53" s="123" t="s">
        <v>128</v>
      </c>
      <c r="E53" s="42">
        <v>475</v>
      </c>
      <c r="F53" s="42">
        <v>350.89</v>
      </c>
      <c r="G53" s="42">
        <v>350.89</v>
      </c>
      <c r="H53" s="86">
        <f>G53-E53</f>
        <v>-124.11000000000001</v>
      </c>
      <c r="I53" s="49" t="s">
        <v>106</v>
      </c>
    </row>
    <row r="56" spans="1:9" ht="15" thickBot="1" x14ac:dyDescent="0.4">
      <c r="E56" s="56">
        <f>SUM(E53:E54)</f>
        <v>475</v>
      </c>
      <c r="F56" s="56">
        <f>SUM(F53:F54)</f>
        <v>350.89</v>
      </c>
      <c r="G56" s="56">
        <f>SUM(G53:G54)</f>
        <v>350.89</v>
      </c>
      <c r="H56" s="56">
        <f>SUM(H53:H54)</f>
        <v>-124.11000000000001</v>
      </c>
    </row>
    <row r="57" spans="1:9" ht="15" thickTop="1" x14ac:dyDescent="0.35"/>
    <row r="58" spans="1:9" x14ac:dyDescent="0.35">
      <c r="A58" s="2" t="s">
        <v>6</v>
      </c>
    </row>
    <row r="59" spans="1:9" x14ac:dyDescent="0.35">
      <c r="A59" s="2" t="s">
        <v>65</v>
      </c>
      <c r="B59" s="2" t="s">
        <v>66</v>
      </c>
      <c r="C59" s="2" t="s">
        <v>67</v>
      </c>
      <c r="D59" s="2" t="s">
        <v>68</v>
      </c>
      <c r="E59" s="2" t="s">
        <v>76</v>
      </c>
      <c r="F59" s="2" t="s">
        <v>75</v>
      </c>
      <c r="G59" s="2" t="s">
        <v>69</v>
      </c>
      <c r="H59" s="84" t="s">
        <v>70</v>
      </c>
      <c r="I59" s="2" t="s">
        <v>71</v>
      </c>
    </row>
    <row r="60" spans="1:9" x14ac:dyDescent="0.35">
      <c r="A60" s="45" t="s">
        <v>61</v>
      </c>
      <c r="B60" s="43" t="s">
        <v>93</v>
      </c>
      <c r="C60" s="123" t="s">
        <v>127</v>
      </c>
      <c r="D60" s="123" t="s">
        <v>130</v>
      </c>
      <c r="E60" s="42">
        <v>80</v>
      </c>
      <c r="F60" s="42">
        <v>80</v>
      </c>
      <c r="G60" s="42">
        <v>80</v>
      </c>
      <c r="H60" s="86">
        <f>G60-E60</f>
        <v>0</v>
      </c>
      <c r="I60" s="49" t="s">
        <v>131</v>
      </c>
    </row>
    <row r="62" spans="1:9" ht="15" thickBot="1" x14ac:dyDescent="0.4">
      <c r="E62" s="56">
        <f>E60</f>
        <v>80</v>
      </c>
      <c r="F62" s="56">
        <f>F60</f>
        <v>80</v>
      </c>
      <c r="G62" s="56">
        <f>G60</f>
        <v>80</v>
      </c>
      <c r="H62" s="56">
        <f>H60</f>
        <v>0</v>
      </c>
    </row>
    <row r="63" spans="1:9" ht="15" thickTop="1" x14ac:dyDescent="0.35"/>
    <row r="64" spans="1:9" x14ac:dyDescent="0.35">
      <c r="A64" s="2" t="s">
        <v>10</v>
      </c>
    </row>
    <row r="65" spans="1:9" x14ac:dyDescent="0.35">
      <c r="A65" s="2" t="s">
        <v>65</v>
      </c>
      <c r="B65" s="2" t="s">
        <v>66</v>
      </c>
      <c r="C65" s="2" t="s">
        <v>67</v>
      </c>
      <c r="D65" s="2" t="s">
        <v>68</v>
      </c>
      <c r="E65" s="2" t="s">
        <v>76</v>
      </c>
      <c r="F65" s="2" t="s">
        <v>75</v>
      </c>
      <c r="G65" s="2" t="s">
        <v>69</v>
      </c>
      <c r="H65" s="84" t="s">
        <v>70</v>
      </c>
      <c r="I65" s="2" t="s">
        <v>71</v>
      </c>
    </row>
    <row r="66" spans="1:9" x14ac:dyDescent="0.35">
      <c r="A66" s="49" t="s">
        <v>57</v>
      </c>
      <c r="B66" s="49" t="s">
        <v>134</v>
      </c>
      <c r="C66" s="125" t="s">
        <v>105</v>
      </c>
      <c r="D66" s="125" t="s">
        <v>132</v>
      </c>
      <c r="E66" s="42">
        <v>280.27999999999997</v>
      </c>
      <c r="F66" s="42">
        <v>280.27999999999997</v>
      </c>
      <c r="G66" s="42">
        <v>280.27999999999997</v>
      </c>
      <c r="H66" s="86">
        <f>G66-E66</f>
        <v>0</v>
      </c>
    </row>
    <row r="67" spans="1:9" x14ac:dyDescent="0.35">
      <c r="A67" s="49" t="s">
        <v>57</v>
      </c>
      <c r="B67" s="49" t="s">
        <v>133</v>
      </c>
      <c r="C67" s="125" t="s">
        <v>105</v>
      </c>
      <c r="D67" s="125" t="s">
        <v>132</v>
      </c>
      <c r="E67" s="42">
        <v>520.52</v>
      </c>
      <c r="F67" s="42">
        <v>520.52</v>
      </c>
      <c r="G67" s="42">
        <v>520.52</v>
      </c>
      <c r="H67" s="86">
        <f>G67-E67</f>
        <v>0</v>
      </c>
    </row>
    <row r="68" spans="1:9" x14ac:dyDescent="0.35">
      <c r="A68" s="49" t="s">
        <v>57</v>
      </c>
      <c r="B68" s="49" t="s">
        <v>135</v>
      </c>
      <c r="C68" s="125" t="s">
        <v>105</v>
      </c>
      <c r="D68" s="125" t="s">
        <v>132</v>
      </c>
      <c r="E68" s="42">
        <v>520.52</v>
      </c>
      <c r="F68" s="42">
        <v>520.52</v>
      </c>
    </row>
    <row r="69" spans="1:9" x14ac:dyDescent="0.35">
      <c r="A69" s="49" t="s">
        <v>57</v>
      </c>
      <c r="B69" s="49" t="s">
        <v>136</v>
      </c>
      <c r="C69" s="125" t="s">
        <v>105</v>
      </c>
      <c r="D69" s="125" t="s">
        <v>132</v>
      </c>
      <c r="E69" s="42">
        <v>520.52</v>
      </c>
      <c r="F69" s="42">
        <v>520.52</v>
      </c>
    </row>
    <row r="70" spans="1:9" x14ac:dyDescent="0.35">
      <c r="A70" s="49" t="s">
        <v>57</v>
      </c>
      <c r="B70" s="49" t="s">
        <v>137</v>
      </c>
      <c r="C70" s="125" t="s">
        <v>105</v>
      </c>
      <c r="D70" s="125" t="s">
        <v>132</v>
      </c>
      <c r="E70" s="42">
        <v>520.52</v>
      </c>
      <c r="F70" s="42">
        <v>520.52</v>
      </c>
    </row>
    <row r="71" spans="1:9" x14ac:dyDescent="0.35">
      <c r="A71" s="49"/>
      <c r="B71" s="49"/>
      <c r="E71" s="42"/>
    </row>
    <row r="72" spans="1:9" x14ac:dyDescent="0.35">
      <c r="A72" s="49"/>
      <c r="B72" s="49"/>
    </row>
    <row r="73" spans="1:9" ht="15" thickBot="1" x14ac:dyDescent="0.4">
      <c r="E73" s="56">
        <f>SUM(E66:E71)</f>
        <v>2362.3599999999997</v>
      </c>
      <c r="F73" s="56">
        <f t="shared" ref="F73:H73" si="1">SUM(F66:F71)</f>
        <v>2362.3599999999997</v>
      </c>
      <c r="G73" s="56">
        <f t="shared" si="1"/>
        <v>800.8</v>
      </c>
      <c r="H73" s="56">
        <f t="shared" si="1"/>
        <v>0</v>
      </c>
    </row>
    <row r="74" spans="1:9" ht="15" thickTop="1" x14ac:dyDescent="0.35">
      <c r="E74" s="59"/>
      <c r="F74" s="59"/>
      <c r="G74" s="59"/>
      <c r="H74" s="59"/>
    </row>
    <row r="75" spans="1:9" x14ac:dyDescent="0.35">
      <c r="A75" s="2" t="s">
        <v>20</v>
      </c>
      <c r="E75" s="57"/>
    </row>
    <row r="76" spans="1:9" x14ac:dyDescent="0.35">
      <c r="A76" s="2" t="s">
        <v>65</v>
      </c>
      <c r="B76" s="2" t="s">
        <v>66</v>
      </c>
      <c r="C76" s="2" t="s">
        <v>67</v>
      </c>
      <c r="D76" s="2" t="s">
        <v>68</v>
      </c>
      <c r="E76" s="2" t="s">
        <v>76</v>
      </c>
      <c r="F76" s="2" t="s">
        <v>75</v>
      </c>
      <c r="G76" s="2" t="s">
        <v>69</v>
      </c>
      <c r="H76" s="84" t="s">
        <v>70</v>
      </c>
      <c r="I76" s="2" t="s">
        <v>71</v>
      </c>
    </row>
    <row r="77" spans="1:9" x14ac:dyDescent="0.35">
      <c r="A77" s="49" t="s">
        <v>58</v>
      </c>
      <c r="B77" s="49" t="s">
        <v>58</v>
      </c>
      <c r="C77" s="49"/>
      <c r="D77" s="49"/>
      <c r="E77" s="42">
        <v>40</v>
      </c>
      <c r="F77" s="42"/>
    </row>
    <row r="79" spans="1:9" ht="15" thickBot="1" x14ac:dyDescent="0.4">
      <c r="E79" s="56">
        <f>SUM(E76:E77)</f>
        <v>40</v>
      </c>
      <c r="F79" s="56">
        <f>SUM(F76:F77)</f>
        <v>0</v>
      </c>
      <c r="G79" s="56">
        <f>SUM(G76:G77)</f>
        <v>0</v>
      </c>
      <c r="H79" s="56">
        <f>SUM(H76:H77)</f>
        <v>0</v>
      </c>
    </row>
    <row r="80" spans="1:9" ht="15" thickTop="1" x14ac:dyDescent="0.35">
      <c r="G80" s="58"/>
    </row>
    <row r="81" spans="1:9" x14ac:dyDescent="0.35">
      <c r="A81" s="2" t="s">
        <v>11</v>
      </c>
    </row>
    <row r="82" spans="1:9" x14ac:dyDescent="0.35">
      <c r="A82" s="2" t="s">
        <v>65</v>
      </c>
      <c r="B82" s="2" t="s">
        <v>66</v>
      </c>
      <c r="C82" s="2" t="s">
        <v>67</v>
      </c>
      <c r="D82" s="2" t="s">
        <v>68</v>
      </c>
      <c r="E82" s="2" t="s">
        <v>76</v>
      </c>
      <c r="F82" s="2" t="s">
        <v>75</v>
      </c>
      <c r="G82" s="2" t="s">
        <v>69</v>
      </c>
      <c r="H82" s="84" t="s">
        <v>70</v>
      </c>
      <c r="I82" s="2" t="s">
        <v>71</v>
      </c>
    </row>
    <row r="83" spans="1:9" x14ac:dyDescent="0.35">
      <c r="A83" s="49" t="s">
        <v>58</v>
      </c>
      <c r="B83" s="49" t="s">
        <v>58</v>
      </c>
      <c r="C83" s="49"/>
      <c r="D83" s="49"/>
      <c r="E83" s="42">
        <v>300</v>
      </c>
      <c r="F83" s="42"/>
    </row>
    <row r="85" spans="1:9" ht="15" thickBot="1" x14ac:dyDescent="0.4">
      <c r="E85" s="56">
        <f>SUM(E82:E83)</f>
        <v>300</v>
      </c>
      <c r="F85" s="56">
        <f>SUM(F82:F83)</f>
        <v>0</v>
      </c>
      <c r="G85" s="56">
        <f>SUM(G82:G83)</f>
        <v>0</v>
      </c>
      <c r="H85" s="56">
        <f>SUM(H82:H83)</f>
        <v>0</v>
      </c>
    </row>
    <row r="86" spans="1:9" ht="15" thickTop="1" x14ac:dyDescent="0.35">
      <c r="A86" s="2" t="s">
        <v>22</v>
      </c>
    </row>
    <row r="87" spans="1:9" x14ac:dyDescent="0.35">
      <c r="A87" s="2" t="s">
        <v>65</v>
      </c>
      <c r="B87" s="2" t="s">
        <v>66</v>
      </c>
      <c r="C87" s="2" t="s">
        <v>67</v>
      </c>
      <c r="D87" s="2" t="s">
        <v>68</v>
      </c>
      <c r="E87" s="2" t="s">
        <v>76</v>
      </c>
      <c r="F87" s="2" t="s">
        <v>75</v>
      </c>
      <c r="G87" s="2" t="s">
        <v>69</v>
      </c>
      <c r="H87" s="84" t="s">
        <v>70</v>
      </c>
      <c r="I87" s="2" t="s">
        <v>71</v>
      </c>
    </row>
    <row r="88" spans="1:9" x14ac:dyDescent="0.35">
      <c r="A88" s="49" t="s">
        <v>58</v>
      </c>
      <c r="B88" s="49" t="s">
        <v>58</v>
      </c>
      <c r="C88" s="49"/>
      <c r="D88" s="49"/>
      <c r="E88" s="42">
        <v>177</v>
      </c>
      <c r="F88" s="42"/>
    </row>
    <row r="89" spans="1:9" x14ac:dyDescent="0.35">
      <c r="A89" s="45" t="s">
        <v>94</v>
      </c>
      <c r="B89" s="49" t="s">
        <v>95</v>
      </c>
      <c r="E89" s="42">
        <v>70</v>
      </c>
      <c r="F89" s="42"/>
    </row>
    <row r="90" spans="1:9" x14ac:dyDescent="0.35">
      <c r="A90" s="45" t="s">
        <v>101</v>
      </c>
      <c r="B90" s="49" t="s">
        <v>102</v>
      </c>
      <c r="C90" s="123" t="s">
        <v>127</v>
      </c>
      <c r="D90" s="123" t="s">
        <v>128</v>
      </c>
      <c r="E90" s="42">
        <v>65</v>
      </c>
      <c r="F90" s="42"/>
      <c r="G90" s="42">
        <v>65</v>
      </c>
      <c r="H90" s="86">
        <f>G90-E90</f>
        <v>0</v>
      </c>
    </row>
    <row r="92" spans="1:9" ht="15" thickBot="1" x14ac:dyDescent="0.4">
      <c r="E92" s="56">
        <f>SUM(E88:E90)</f>
        <v>312</v>
      </c>
      <c r="F92" s="56">
        <f>SUM(F88:F90)</f>
        <v>0</v>
      </c>
      <c r="G92" s="56">
        <f>SUM(G88:G90)</f>
        <v>65</v>
      </c>
      <c r="H92" s="56">
        <f>SUM(H88:H90)</f>
        <v>0</v>
      </c>
    </row>
    <row r="93" spans="1:9" ht="15" thickTop="1" x14ac:dyDescent="0.35"/>
    <row r="94" spans="1:9" x14ac:dyDescent="0.35">
      <c r="A94" s="2" t="s">
        <v>13</v>
      </c>
    </row>
    <row r="95" spans="1:9" x14ac:dyDescent="0.35">
      <c r="A95" s="2" t="s">
        <v>65</v>
      </c>
      <c r="B95" s="2" t="s">
        <v>66</v>
      </c>
      <c r="C95" s="2" t="s">
        <v>67</v>
      </c>
      <c r="D95" s="2" t="s">
        <v>68</v>
      </c>
      <c r="E95" s="2" t="s">
        <v>76</v>
      </c>
      <c r="F95" s="2" t="s">
        <v>75</v>
      </c>
      <c r="G95" s="2" t="s">
        <v>69</v>
      </c>
      <c r="H95" s="84" t="s">
        <v>70</v>
      </c>
      <c r="I95" s="2" t="s">
        <v>71</v>
      </c>
    </row>
    <row r="96" spans="1:9" x14ac:dyDescent="0.35">
      <c r="A96" s="49" t="s">
        <v>58</v>
      </c>
      <c r="B96" s="49" t="s">
        <v>58</v>
      </c>
      <c r="C96" s="49"/>
      <c r="D96" s="49"/>
      <c r="E96" s="42">
        <v>200</v>
      </c>
      <c r="F96" s="42"/>
    </row>
    <row r="98" spans="1:9" ht="15" thickBot="1" x14ac:dyDescent="0.4">
      <c r="E98" s="56">
        <f>SUM(E95:E96)</f>
        <v>200</v>
      </c>
      <c r="F98" s="56">
        <f>SUM(F95:F96)</f>
        <v>0</v>
      </c>
      <c r="G98" s="56">
        <f>SUM(G95:G96)</f>
        <v>0</v>
      </c>
      <c r="H98" s="56">
        <f>SUM(H95:H96)</f>
        <v>0</v>
      </c>
    </row>
    <row r="99" spans="1:9" ht="15" thickTop="1" x14ac:dyDescent="0.35"/>
    <row r="100" spans="1:9" x14ac:dyDescent="0.35">
      <c r="A100" s="2" t="s">
        <v>14</v>
      </c>
    </row>
    <row r="101" spans="1:9" x14ac:dyDescent="0.35">
      <c r="A101" s="2" t="s">
        <v>65</v>
      </c>
      <c r="B101" s="2" t="s">
        <v>66</v>
      </c>
      <c r="C101" s="2" t="s">
        <v>67</v>
      </c>
      <c r="D101" s="2" t="s">
        <v>68</v>
      </c>
      <c r="E101" s="2" t="s">
        <v>76</v>
      </c>
      <c r="F101" s="2" t="s">
        <v>75</v>
      </c>
      <c r="G101" s="2" t="s">
        <v>69</v>
      </c>
      <c r="H101" s="84" t="s">
        <v>70</v>
      </c>
      <c r="I101" s="2" t="s">
        <v>71</v>
      </c>
    </row>
    <row r="102" spans="1:9" x14ac:dyDescent="0.35">
      <c r="A102" s="49" t="s">
        <v>58</v>
      </c>
      <c r="B102" s="49" t="s">
        <v>58</v>
      </c>
      <c r="C102" s="49"/>
      <c r="D102" s="49"/>
      <c r="E102" s="42">
        <v>165</v>
      </c>
      <c r="F102" s="42"/>
    </row>
    <row r="104" spans="1:9" ht="15" thickBot="1" x14ac:dyDescent="0.4">
      <c r="E104" s="56">
        <f>SUM(E101:E102)</f>
        <v>165</v>
      </c>
      <c r="F104" s="56">
        <f>SUM(F101:F102)</f>
        <v>0</v>
      </c>
      <c r="G104" s="56">
        <f>SUM(G101:G102)</f>
        <v>0</v>
      </c>
      <c r="H104" s="56">
        <f>SUM(H101:H102)</f>
        <v>0</v>
      </c>
    </row>
    <row r="105" spans="1:9" ht="15" thickTop="1" x14ac:dyDescent="0.35"/>
  </sheetData>
  <phoneticPr fontId="9" type="noConversion"/>
  <printOptions horizontalCentered="1" gridLines="1"/>
  <pageMargins left="0.31496062992125984" right="0.31496062992125984" top="0.74803149606299213" bottom="0.74803149606299213" header="0.31496062992125984" footer="0.31496062992125984"/>
  <pageSetup paperSize="9" scale="67" fitToHeight="2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8A447-8F86-44E8-9D2B-6364E65DB5DA}">
  <dimension ref="A2:D31"/>
  <sheetViews>
    <sheetView workbookViewId="0"/>
  </sheetViews>
  <sheetFormatPr defaultRowHeight="14.5" x14ac:dyDescent="0.35"/>
  <cols>
    <col min="1" max="1" width="23.453125" customWidth="1"/>
    <col min="2" max="2" width="33.453125" customWidth="1"/>
  </cols>
  <sheetData>
    <row r="2" spans="1:4" ht="15.5" x14ac:dyDescent="0.35">
      <c r="A2" s="48" t="s">
        <v>1</v>
      </c>
    </row>
    <row r="4" spans="1:4" x14ac:dyDescent="0.35">
      <c r="A4" s="2" t="s">
        <v>49</v>
      </c>
    </row>
    <row r="5" spans="1:4" x14ac:dyDescent="0.35">
      <c r="A5" s="43"/>
      <c r="B5" s="43"/>
      <c r="C5" s="42"/>
    </row>
    <row r="6" spans="1:4" x14ac:dyDescent="0.35">
      <c r="A6" s="44"/>
      <c r="B6" s="44"/>
      <c r="C6" s="42"/>
    </row>
    <row r="7" spans="1:4" x14ac:dyDescent="0.35">
      <c r="A7" s="45"/>
      <c r="B7" s="44"/>
      <c r="C7" s="42"/>
    </row>
    <row r="8" spans="1:4" x14ac:dyDescent="0.35">
      <c r="D8" s="46"/>
    </row>
    <row r="9" spans="1:4" x14ac:dyDescent="0.35">
      <c r="D9" s="46"/>
    </row>
    <row r="10" spans="1:4" x14ac:dyDescent="0.35">
      <c r="A10" s="2" t="s">
        <v>50</v>
      </c>
    </row>
    <row r="11" spans="1:4" x14ac:dyDescent="0.35">
      <c r="A11" s="44"/>
      <c r="B11" s="44"/>
      <c r="C11" s="42"/>
    </row>
    <row r="12" spans="1:4" x14ac:dyDescent="0.35">
      <c r="A12" s="49"/>
      <c r="B12" s="44"/>
      <c r="C12" s="42"/>
    </row>
    <row r="13" spans="1:4" x14ac:dyDescent="0.35">
      <c r="D13" s="46"/>
    </row>
    <row r="14" spans="1:4" x14ac:dyDescent="0.35">
      <c r="A14" s="2" t="s">
        <v>51</v>
      </c>
    </row>
    <row r="15" spans="1:4" x14ac:dyDescent="0.35">
      <c r="A15" s="43"/>
      <c r="B15" s="43"/>
      <c r="C15" s="42"/>
    </row>
    <row r="16" spans="1:4" x14ac:dyDescent="0.35">
      <c r="A16" s="45"/>
      <c r="B16" s="44"/>
      <c r="C16" s="42"/>
    </row>
    <row r="17" spans="1:4" x14ac:dyDescent="0.35">
      <c r="D17" s="46"/>
    </row>
    <row r="19" spans="1:4" ht="15" thickBot="1" x14ac:dyDescent="0.4">
      <c r="A19" t="s">
        <v>52</v>
      </c>
      <c r="D19" s="47">
        <f>SUM(D8:D18)</f>
        <v>0</v>
      </c>
    </row>
    <row r="20" spans="1:4" ht="15" thickTop="1" x14ac:dyDescent="0.35"/>
    <row r="21" spans="1:4" x14ac:dyDescent="0.35">
      <c r="A21" s="2" t="s">
        <v>53</v>
      </c>
    </row>
    <row r="22" spans="1:4" x14ac:dyDescent="0.35">
      <c r="A22" s="43"/>
      <c r="B22" s="43"/>
      <c r="C22" s="42"/>
    </row>
    <row r="23" spans="1:4" x14ac:dyDescent="0.35">
      <c r="A23" s="44"/>
      <c r="B23" s="44"/>
      <c r="C23" s="42"/>
    </row>
    <row r="24" spans="1:4" ht="15" thickBot="1" x14ac:dyDescent="0.4">
      <c r="D24" s="47">
        <f>SUM(C22:C23)</f>
        <v>0</v>
      </c>
    </row>
    <row r="25" spans="1:4" ht="15" thickTop="1" x14ac:dyDescent="0.35"/>
    <row r="26" spans="1:4" x14ac:dyDescent="0.35">
      <c r="A26" s="2"/>
    </row>
    <row r="28" spans="1:4" x14ac:dyDescent="0.35">
      <c r="A28" s="43"/>
      <c r="B28" s="43"/>
      <c r="C28" s="53"/>
    </row>
    <row r="29" spans="1:4" x14ac:dyDescent="0.35">
      <c r="A29" s="43"/>
      <c r="B29" s="43"/>
      <c r="C29" s="53"/>
    </row>
    <row r="30" spans="1:4" x14ac:dyDescent="0.35">
      <c r="A30" s="43"/>
      <c r="B30" s="43"/>
      <c r="C30" s="53"/>
    </row>
    <row r="31" spans="1:4" x14ac:dyDescent="0.35">
      <c r="A31" s="4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A909-5252-48DF-BBDA-433B7221B825}">
  <sheetPr>
    <pageSetUpPr fitToPage="1"/>
  </sheetPr>
  <dimension ref="A2:Q64"/>
  <sheetViews>
    <sheetView topLeftCell="A48" workbookViewId="0">
      <selection activeCell="E51" sqref="E51"/>
    </sheetView>
  </sheetViews>
  <sheetFormatPr defaultRowHeight="14.5" x14ac:dyDescent="0.35"/>
  <cols>
    <col min="1" max="1" width="30.453125" customWidth="1"/>
    <col min="3" max="4" width="13.6328125" style="1" customWidth="1"/>
    <col min="5" max="5" width="13.6328125" style="38" customWidth="1"/>
    <col min="6" max="6" width="13.6328125" style="1" customWidth="1"/>
    <col min="7" max="7" width="5.6328125" customWidth="1"/>
    <col min="8" max="8" width="13.6328125" customWidth="1"/>
    <col min="9" max="9" width="5.6328125" customWidth="1"/>
    <col min="10" max="10" width="13.6328125" style="1" customWidth="1"/>
    <col min="11" max="11" width="5.6328125" customWidth="1"/>
    <col min="12" max="12" width="13.6328125" customWidth="1"/>
    <col min="14" max="14" width="13.6328125" style="4" customWidth="1"/>
    <col min="15" max="15" width="12.08984375" customWidth="1"/>
    <col min="17" max="17" width="9.08984375" bestFit="1" customWidth="1"/>
  </cols>
  <sheetData>
    <row r="2" spans="1:17" ht="53.5" customHeight="1" x14ac:dyDescent="0.35">
      <c r="A2" s="2" t="s">
        <v>15</v>
      </c>
      <c r="C2" s="5" t="s">
        <v>18</v>
      </c>
      <c r="D2" s="27" t="s">
        <v>19</v>
      </c>
      <c r="E2" s="31" t="s">
        <v>39</v>
      </c>
      <c r="F2" s="5" t="s">
        <v>0</v>
      </c>
      <c r="G2" s="28"/>
      <c r="H2" s="27" t="s">
        <v>45</v>
      </c>
      <c r="I2" s="28"/>
      <c r="J2" s="5" t="s">
        <v>29</v>
      </c>
      <c r="K2" s="10"/>
      <c r="L2" s="27" t="s">
        <v>44</v>
      </c>
      <c r="M2" s="10"/>
      <c r="N2" s="19" t="s">
        <v>40</v>
      </c>
      <c r="O2" s="19" t="s">
        <v>41</v>
      </c>
    </row>
    <row r="4" spans="1:17" x14ac:dyDescent="0.35">
      <c r="A4" t="s">
        <v>2</v>
      </c>
      <c r="C4" s="8">
        <v>0</v>
      </c>
      <c r="D4" s="7">
        <v>0</v>
      </c>
      <c r="E4" s="32">
        <f>C4+D4</f>
        <v>0</v>
      </c>
      <c r="F4" s="7">
        <v>0</v>
      </c>
      <c r="G4" s="9"/>
      <c r="H4" s="9">
        <f>E4-F4</f>
        <v>0</v>
      </c>
      <c r="I4" s="10"/>
      <c r="J4" s="7">
        <v>9176</v>
      </c>
      <c r="K4" s="9"/>
      <c r="L4" s="9">
        <f>E4-J4</f>
        <v>-9176</v>
      </c>
      <c r="M4" s="10"/>
      <c r="N4" s="12">
        <v>0</v>
      </c>
      <c r="O4" s="13"/>
    </row>
    <row r="5" spans="1:17" x14ac:dyDescent="0.35">
      <c r="A5" t="s">
        <v>37</v>
      </c>
      <c r="C5" s="8">
        <v>8500</v>
      </c>
      <c r="D5" s="7">
        <v>0</v>
      </c>
      <c r="E5" s="32">
        <f t="shared" ref="E5:E11" si="0">C5+D5</f>
        <v>8500</v>
      </c>
      <c r="F5" s="7">
        <v>0</v>
      </c>
      <c r="G5" s="9"/>
      <c r="H5" s="9">
        <f>E5-F5</f>
        <v>8500</v>
      </c>
      <c r="I5" s="10"/>
      <c r="J5" s="7">
        <v>4415</v>
      </c>
      <c r="K5" s="9"/>
      <c r="L5" s="9">
        <f>E5-J5</f>
        <v>4085</v>
      </c>
      <c r="M5" s="10"/>
      <c r="N5" s="12">
        <v>0</v>
      </c>
      <c r="O5" s="10"/>
    </row>
    <row r="6" spans="1:17" x14ac:dyDescent="0.35">
      <c r="A6" t="s">
        <v>8</v>
      </c>
      <c r="C6" s="8">
        <v>3178</v>
      </c>
      <c r="D6" s="7">
        <v>3177</v>
      </c>
      <c r="E6" s="32">
        <f t="shared" si="0"/>
        <v>6355</v>
      </c>
      <c r="F6" s="7">
        <v>6355</v>
      </c>
      <c r="G6" s="9"/>
      <c r="H6" s="9">
        <f t="shared" ref="H6:H11" si="1">E6-F6</f>
        <v>0</v>
      </c>
      <c r="I6" s="10"/>
      <c r="J6" s="7">
        <v>5830</v>
      </c>
      <c r="K6" s="9"/>
      <c r="L6" s="9">
        <f t="shared" ref="L6:L11" si="2">E6-J6</f>
        <v>525</v>
      </c>
      <c r="M6" s="10"/>
      <c r="N6" s="12">
        <v>0</v>
      </c>
      <c r="O6" s="13"/>
      <c r="P6" s="3"/>
      <c r="Q6" s="3"/>
    </row>
    <row r="7" spans="1:17" x14ac:dyDescent="0.35">
      <c r="A7" t="s">
        <v>16</v>
      </c>
      <c r="C7" s="8">
        <v>0</v>
      </c>
      <c r="D7" s="7">
        <f>C32</f>
        <v>649.51</v>
      </c>
      <c r="E7" s="32">
        <f t="shared" si="0"/>
        <v>649.51</v>
      </c>
      <c r="F7" s="7">
        <v>0</v>
      </c>
      <c r="G7" s="9"/>
      <c r="H7" s="9">
        <f t="shared" si="1"/>
        <v>649.51</v>
      </c>
      <c r="I7" s="10"/>
      <c r="J7" s="7">
        <v>2825</v>
      </c>
      <c r="K7" s="9"/>
      <c r="L7" s="9">
        <f t="shared" si="2"/>
        <v>-2175.4899999999998</v>
      </c>
      <c r="M7" s="10"/>
      <c r="N7" s="12">
        <v>0</v>
      </c>
      <c r="O7" s="13"/>
    </row>
    <row r="8" spans="1:17" x14ac:dyDescent="0.35">
      <c r="A8" t="s">
        <v>9</v>
      </c>
      <c r="C8" s="8">
        <v>80</v>
      </c>
      <c r="D8" s="7">
        <v>0</v>
      </c>
      <c r="E8" s="32">
        <f t="shared" si="0"/>
        <v>80</v>
      </c>
      <c r="F8" s="7">
        <v>80</v>
      </c>
      <c r="G8" s="9"/>
      <c r="H8" s="9">
        <f t="shared" si="1"/>
        <v>0</v>
      </c>
      <c r="I8" s="10"/>
      <c r="J8" s="7">
        <v>80</v>
      </c>
      <c r="K8" s="9"/>
      <c r="L8" s="9">
        <f t="shared" si="2"/>
        <v>0</v>
      </c>
      <c r="M8" s="10"/>
      <c r="N8" s="12">
        <v>0</v>
      </c>
      <c r="O8" s="13"/>
    </row>
    <row r="9" spans="1:17" x14ac:dyDescent="0.35">
      <c r="A9" t="s">
        <v>28</v>
      </c>
      <c r="C9" s="7">
        <v>0</v>
      </c>
      <c r="D9" s="7">
        <v>0</v>
      </c>
      <c r="E9" s="32">
        <f t="shared" si="0"/>
        <v>0</v>
      </c>
      <c r="F9" s="7">
        <v>0</v>
      </c>
      <c r="G9" s="9"/>
      <c r="H9" s="9">
        <f t="shared" si="1"/>
        <v>0</v>
      </c>
      <c r="I9" s="10"/>
      <c r="J9" s="7">
        <v>0</v>
      </c>
      <c r="K9" s="9"/>
      <c r="L9" s="9">
        <f t="shared" si="2"/>
        <v>0</v>
      </c>
      <c r="M9" s="10"/>
      <c r="N9" s="12">
        <v>0</v>
      </c>
      <c r="O9" s="13"/>
    </row>
    <row r="10" spans="1:17" x14ac:dyDescent="0.35">
      <c r="A10" t="s">
        <v>42</v>
      </c>
      <c r="C10" s="7">
        <v>0</v>
      </c>
      <c r="D10" s="7">
        <v>0</v>
      </c>
      <c r="E10" s="32">
        <f t="shared" si="0"/>
        <v>0</v>
      </c>
      <c r="F10" s="7">
        <v>0</v>
      </c>
      <c r="G10" s="9"/>
      <c r="H10" s="9">
        <f t="shared" si="1"/>
        <v>0</v>
      </c>
      <c r="I10" s="10"/>
      <c r="J10" s="7">
        <v>0</v>
      </c>
      <c r="K10" s="9"/>
      <c r="L10" s="9">
        <f t="shared" si="2"/>
        <v>0</v>
      </c>
      <c r="M10" s="10"/>
      <c r="N10" s="12">
        <v>0</v>
      </c>
      <c r="O10" s="13"/>
    </row>
    <row r="11" spans="1:17" x14ac:dyDescent="0.35">
      <c r="A11" t="s">
        <v>43</v>
      </c>
      <c r="C11" s="7">
        <v>0</v>
      </c>
      <c r="D11" s="7">
        <v>0</v>
      </c>
      <c r="E11" s="32">
        <f t="shared" si="0"/>
        <v>0</v>
      </c>
      <c r="F11" s="7">
        <v>0</v>
      </c>
      <c r="G11" s="9"/>
      <c r="H11" s="9">
        <f t="shared" si="1"/>
        <v>0</v>
      </c>
      <c r="I11" s="10"/>
      <c r="J11" s="7">
        <v>0</v>
      </c>
      <c r="K11" s="9"/>
      <c r="L11" s="9">
        <f t="shared" si="2"/>
        <v>0</v>
      </c>
      <c r="M11" s="10"/>
      <c r="N11" s="12">
        <v>0</v>
      </c>
      <c r="O11" s="13"/>
    </row>
    <row r="12" spans="1:17" x14ac:dyDescent="0.35">
      <c r="C12" s="7"/>
      <c r="D12" s="7"/>
      <c r="E12" s="32"/>
      <c r="F12" s="7"/>
      <c r="G12" s="9"/>
      <c r="H12" s="9"/>
      <c r="I12" s="10"/>
      <c r="J12" s="7"/>
      <c r="K12" s="9"/>
      <c r="L12" s="9"/>
      <c r="M12" s="10"/>
      <c r="N12" s="12"/>
      <c r="O12" s="13"/>
    </row>
    <row r="13" spans="1:17" x14ac:dyDescent="0.35">
      <c r="C13" s="7"/>
      <c r="D13" s="7"/>
      <c r="E13" s="32"/>
      <c r="F13" s="7"/>
      <c r="G13" s="9"/>
      <c r="H13" s="9"/>
      <c r="I13" s="10"/>
      <c r="J13" s="7"/>
      <c r="K13" s="9"/>
      <c r="L13" s="9"/>
      <c r="M13" s="10"/>
      <c r="N13" s="12"/>
      <c r="O13" s="13"/>
    </row>
    <row r="14" spans="1:17" x14ac:dyDescent="0.35">
      <c r="C14" s="14">
        <f>SUM(C4:C13)</f>
        <v>11758</v>
      </c>
      <c r="D14" s="14">
        <f>SUM(D4:D13)</f>
        <v>3826.51</v>
      </c>
      <c r="E14" s="33">
        <f>SUM(E4:E13)</f>
        <v>15584.51</v>
      </c>
      <c r="F14" s="14">
        <f>SUM(F4:F13)</f>
        <v>6435</v>
      </c>
      <c r="G14" s="9"/>
      <c r="H14" s="14">
        <f>SUM(H4:H13)</f>
        <v>9149.51</v>
      </c>
      <c r="I14" s="10"/>
      <c r="J14" s="14">
        <f>SUM(J4:J13)</f>
        <v>22326</v>
      </c>
      <c r="K14" s="9"/>
      <c r="L14" s="14">
        <f>SUM(L4:L13)</f>
        <v>-6741.49</v>
      </c>
      <c r="M14" s="10"/>
      <c r="N14" s="15">
        <f>SUM(N4:N13)</f>
        <v>0</v>
      </c>
      <c r="O14" s="13"/>
    </row>
    <row r="15" spans="1:17" x14ac:dyDescent="0.35">
      <c r="C15" s="7"/>
      <c r="D15" s="7"/>
      <c r="E15" s="32"/>
      <c r="F15" s="7"/>
      <c r="G15" s="9"/>
      <c r="H15" s="9"/>
      <c r="I15" s="10"/>
      <c r="J15" s="7"/>
      <c r="K15" s="9"/>
      <c r="L15" s="9"/>
      <c r="M15" s="10"/>
      <c r="N15" s="12"/>
      <c r="O15" s="10"/>
    </row>
    <row r="16" spans="1:17" x14ac:dyDescent="0.35">
      <c r="A16" s="2" t="s">
        <v>17</v>
      </c>
      <c r="C16" s="7"/>
      <c r="D16" s="7"/>
      <c r="E16" s="32"/>
      <c r="F16" s="7"/>
      <c r="G16" s="9"/>
      <c r="H16" s="9"/>
      <c r="I16" s="10"/>
      <c r="J16" s="7"/>
      <c r="K16" s="9"/>
      <c r="L16" s="9"/>
      <c r="M16" s="10"/>
      <c r="N16" s="12"/>
      <c r="O16" s="10"/>
    </row>
    <row r="17" spans="1:17" x14ac:dyDescent="0.35">
      <c r="C17" s="7"/>
      <c r="D17" s="7"/>
      <c r="E17" s="32"/>
      <c r="F17" s="7"/>
      <c r="G17" s="9"/>
      <c r="H17" s="9"/>
      <c r="I17" s="10"/>
      <c r="J17" s="7"/>
      <c r="K17" s="9"/>
      <c r="L17" s="9"/>
      <c r="M17" s="10"/>
      <c r="N17" s="12"/>
      <c r="O17" s="10"/>
    </row>
    <row r="18" spans="1:17" x14ac:dyDescent="0.35">
      <c r="A18" t="s">
        <v>1</v>
      </c>
      <c r="C18" s="7">
        <v>2630.98</v>
      </c>
      <c r="D18" s="7">
        <v>1000</v>
      </c>
      <c r="E18" s="32">
        <f>C18+D18</f>
        <v>3630.98</v>
      </c>
      <c r="F18" s="7">
        <v>500</v>
      </c>
      <c r="G18" s="9"/>
      <c r="H18" s="9">
        <f>F18-E18</f>
        <v>-3130.98</v>
      </c>
      <c r="I18" s="10"/>
      <c r="J18" s="7">
        <v>9527</v>
      </c>
      <c r="K18" s="9"/>
      <c r="L18" s="9">
        <f>J18-E18</f>
        <v>5896.02</v>
      </c>
      <c r="M18" s="10"/>
      <c r="N18" s="12">
        <v>0</v>
      </c>
      <c r="O18" s="13"/>
      <c r="Q18" s="30">
        <v>9527</v>
      </c>
    </row>
    <row r="19" spans="1:17" x14ac:dyDescent="0.35">
      <c r="A19" t="s">
        <v>3</v>
      </c>
      <c r="C19" s="7">
        <v>976</v>
      </c>
      <c r="D19" s="7">
        <v>1024</v>
      </c>
      <c r="E19" s="32">
        <f t="shared" ref="E19:E32" si="3">C19+D19</f>
        <v>2000</v>
      </c>
      <c r="F19" s="7">
        <v>3000</v>
      </c>
      <c r="G19" s="9"/>
      <c r="H19" s="9">
        <f t="shared" ref="H19:H32" si="4">F19-E19</f>
        <v>1000</v>
      </c>
      <c r="I19" s="10"/>
      <c r="J19" s="7">
        <v>2570</v>
      </c>
      <c r="K19" s="9"/>
      <c r="L19" s="9">
        <f t="shared" ref="L19:L32" si="5">J19-E19</f>
        <v>570</v>
      </c>
      <c r="M19" s="10"/>
      <c r="N19" s="12">
        <v>0</v>
      </c>
      <c r="O19" s="13"/>
      <c r="Q19" s="30">
        <v>0</v>
      </c>
    </row>
    <row r="20" spans="1:17" x14ac:dyDescent="0.35">
      <c r="A20" t="s">
        <v>4</v>
      </c>
      <c r="C20" s="7">
        <v>187.5</v>
      </c>
      <c r="D20" s="7">
        <v>0</v>
      </c>
      <c r="E20" s="32">
        <f t="shared" si="3"/>
        <v>187.5</v>
      </c>
      <c r="F20" s="7">
        <v>250</v>
      </c>
      <c r="G20" s="9"/>
      <c r="H20" s="9">
        <f t="shared" si="4"/>
        <v>62.5</v>
      </c>
      <c r="I20" s="10"/>
      <c r="J20" s="7">
        <v>250</v>
      </c>
      <c r="K20" s="9"/>
      <c r="L20" s="9">
        <f t="shared" si="5"/>
        <v>62.5</v>
      </c>
      <c r="M20" s="10"/>
      <c r="N20" s="12">
        <v>0</v>
      </c>
      <c r="O20" s="13"/>
      <c r="Q20" s="30">
        <v>2570</v>
      </c>
    </row>
    <row r="21" spans="1:17" x14ac:dyDescent="0.35">
      <c r="A21" t="s">
        <v>5</v>
      </c>
      <c r="C21" s="7">
        <v>468.06</v>
      </c>
      <c r="D21" s="7">
        <v>0</v>
      </c>
      <c r="E21" s="32">
        <f t="shared" si="3"/>
        <v>468.06</v>
      </c>
      <c r="F21" s="7">
        <v>500</v>
      </c>
      <c r="G21" s="9"/>
      <c r="H21" s="9">
        <f t="shared" si="4"/>
        <v>31.939999999999998</v>
      </c>
      <c r="I21" s="10"/>
      <c r="J21" s="7">
        <v>464</v>
      </c>
      <c r="K21" s="9"/>
      <c r="L21" s="9">
        <f t="shared" si="5"/>
        <v>-4.0600000000000023</v>
      </c>
      <c r="M21" s="10"/>
      <c r="N21" s="12">
        <v>0</v>
      </c>
      <c r="O21" s="13"/>
      <c r="Q21" s="30">
        <v>250</v>
      </c>
    </row>
    <row r="22" spans="1:17" x14ac:dyDescent="0.35">
      <c r="A22" t="s">
        <v>6</v>
      </c>
      <c r="C22" s="7">
        <v>80</v>
      </c>
      <c r="D22" s="7">
        <v>0</v>
      </c>
      <c r="E22" s="32">
        <f t="shared" si="3"/>
        <v>80</v>
      </c>
      <c r="F22" s="7">
        <v>80</v>
      </c>
      <c r="G22" s="9"/>
      <c r="H22" s="9">
        <f t="shared" si="4"/>
        <v>0</v>
      </c>
      <c r="I22" s="10"/>
      <c r="J22" s="7">
        <v>150</v>
      </c>
      <c r="K22" s="9"/>
      <c r="L22" s="9">
        <f t="shared" si="5"/>
        <v>70</v>
      </c>
      <c r="M22" s="10"/>
      <c r="N22" s="12">
        <v>0</v>
      </c>
      <c r="O22" s="13"/>
      <c r="Q22" s="30">
        <v>464</v>
      </c>
    </row>
    <row r="23" spans="1:17" x14ac:dyDescent="0.35">
      <c r="A23" t="s">
        <v>7</v>
      </c>
      <c r="C23" s="7">
        <v>0</v>
      </c>
      <c r="D23" s="7">
        <v>0</v>
      </c>
      <c r="E23" s="32">
        <f t="shared" si="3"/>
        <v>0</v>
      </c>
      <c r="F23" s="7">
        <v>0</v>
      </c>
      <c r="G23" s="9"/>
      <c r="H23" s="9">
        <f t="shared" si="4"/>
        <v>0</v>
      </c>
      <c r="I23" s="10"/>
      <c r="J23" s="7">
        <v>3</v>
      </c>
      <c r="K23" s="9"/>
      <c r="L23" s="9">
        <f t="shared" si="5"/>
        <v>3</v>
      </c>
      <c r="M23" s="10"/>
      <c r="N23" s="12">
        <v>0</v>
      </c>
      <c r="O23" s="13"/>
      <c r="Q23" s="30">
        <v>150</v>
      </c>
    </row>
    <row r="24" spans="1:17" x14ac:dyDescent="0.35">
      <c r="A24" t="s">
        <v>10</v>
      </c>
      <c r="C24" s="7">
        <v>0</v>
      </c>
      <c r="D24" s="7">
        <v>1589</v>
      </c>
      <c r="E24" s="32">
        <f t="shared" si="3"/>
        <v>1589</v>
      </c>
      <c r="F24" s="7">
        <v>1589</v>
      </c>
      <c r="G24" s="9"/>
      <c r="H24" s="9">
        <f t="shared" si="4"/>
        <v>0</v>
      </c>
      <c r="I24" s="10"/>
      <c r="J24" s="7">
        <v>730</v>
      </c>
      <c r="K24" s="9"/>
      <c r="L24" s="9">
        <f t="shared" si="5"/>
        <v>-859</v>
      </c>
      <c r="M24" s="10"/>
      <c r="N24" s="12">
        <v>0</v>
      </c>
      <c r="O24" s="13"/>
      <c r="Q24" s="30">
        <v>0</v>
      </c>
    </row>
    <row r="25" spans="1:17" x14ac:dyDescent="0.35">
      <c r="A25" t="s">
        <v>20</v>
      </c>
      <c r="C25" s="7">
        <v>0</v>
      </c>
      <c r="D25" s="7">
        <v>40</v>
      </c>
      <c r="E25" s="32">
        <f t="shared" si="3"/>
        <v>40</v>
      </c>
      <c r="F25" s="7">
        <v>40</v>
      </c>
      <c r="G25" s="9"/>
      <c r="H25" s="9">
        <f t="shared" si="4"/>
        <v>0</v>
      </c>
      <c r="I25" s="10"/>
      <c r="J25" s="7">
        <v>3</v>
      </c>
      <c r="K25" s="9"/>
      <c r="L25" s="9">
        <f t="shared" si="5"/>
        <v>-37</v>
      </c>
      <c r="M25" s="10"/>
      <c r="N25" s="12">
        <v>0</v>
      </c>
      <c r="O25" s="13"/>
      <c r="Q25" s="30">
        <v>3</v>
      </c>
    </row>
    <row r="26" spans="1:17" x14ac:dyDescent="0.35">
      <c r="A26" t="s">
        <v>11</v>
      </c>
      <c r="C26" s="7">
        <v>0</v>
      </c>
      <c r="D26" s="7">
        <v>300</v>
      </c>
      <c r="E26" s="32">
        <f t="shared" si="3"/>
        <v>300</v>
      </c>
      <c r="F26" s="7">
        <v>300</v>
      </c>
      <c r="G26" s="9"/>
      <c r="H26" s="9">
        <f t="shared" si="4"/>
        <v>0</v>
      </c>
      <c r="I26" s="10"/>
      <c r="J26" s="7">
        <v>121</v>
      </c>
      <c r="K26" s="9"/>
      <c r="L26" s="9">
        <f t="shared" si="5"/>
        <v>-179</v>
      </c>
      <c r="M26" s="10"/>
      <c r="N26" s="12">
        <v>0</v>
      </c>
      <c r="O26" s="13"/>
      <c r="Q26" s="30">
        <v>730</v>
      </c>
    </row>
    <row r="27" spans="1:17" x14ac:dyDescent="0.35">
      <c r="A27" t="s">
        <v>21</v>
      </c>
      <c r="C27" s="7">
        <v>3.08</v>
      </c>
      <c r="D27" s="7">
        <v>0</v>
      </c>
      <c r="E27" s="32">
        <f t="shared" si="3"/>
        <v>3.08</v>
      </c>
      <c r="F27" s="7">
        <v>3</v>
      </c>
      <c r="G27" s="9"/>
      <c r="H27" s="9">
        <f t="shared" si="4"/>
        <v>-8.0000000000000071E-2</v>
      </c>
      <c r="I27" s="10"/>
      <c r="J27" s="7">
        <v>3</v>
      </c>
      <c r="K27" s="9"/>
      <c r="L27" s="9">
        <f t="shared" si="5"/>
        <v>-8.0000000000000071E-2</v>
      </c>
      <c r="M27" s="10"/>
      <c r="N27" s="12">
        <v>0</v>
      </c>
      <c r="O27" s="13"/>
      <c r="Q27" s="30">
        <v>3</v>
      </c>
    </row>
    <row r="28" spans="1:17" x14ac:dyDescent="0.35">
      <c r="A28" t="s">
        <v>12</v>
      </c>
      <c r="C28" s="7">
        <v>0</v>
      </c>
      <c r="D28" s="7">
        <v>0</v>
      </c>
      <c r="E28" s="32">
        <f t="shared" si="3"/>
        <v>0</v>
      </c>
      <c r="F28" s="7">
        <v>0</v>
      </c>
      <c r="G28" s="9"/>
      <c r="H28" s="9">
        <f t="shared" si="4"/>
        <v>0</v>
      </c>
      <c r="I28" s="10"/>
      <c r="J28" s="7">
        <v>220</v>
      </c>
      <c r="K28" s="9"/>
      <c r="L28" s="9">
        <f t="shared" si="5"/>
        <v>220</v>
      </c>
      <c r="M28" s="10"/>
      <c r="N28" s="12">
        <v>0</v>
      </c>
      <c r="O28" s="13"/>
      <c r="Q28" s="30">
        <v>121</v>
      </c>
    </row>
    <row r="29" spans="1:17" x14ac:dyDescent="0.35">
      <c r="A29" t="s">
        <v>22</v>
      </c>
      <c r="C29" s="7">
        <v>0</v>
      </c>
      <c r="D29" s="7">
        <v>0</v>
      </c>
      <c r="E29" s="32">
        <f t="shared" si="3"/>
        <v>0</v>
      </c>
      <c r="F29" s="7">
        <v>0</v>
      </c>
      <c r="G29" s="9"/>
      <c r="H29" s="9">
        <f t="shared" si="4"/>
        <v>0</v>
      </c>
      <c r="I29" s="10"/>
      <c r="J29" s="7">
        <v>0</v>
      </c>
      <c r="K29" s="9"/>
      <c r="L29" s="9">
        <f t="shared" si="5"/>
        <v>0</v>
      </c>
      <c r="M29" s="10"/>
      <c r="N29" s="12">
        <v>0</v>
      </c>
      <c r="O29" s="13"/>
      <c r="Q29" s="30">
        <v>3</v>
      </c>
    </row>
    <row r="30" spans="1:17" x14ac:dyDescent="0.35">
      <c r="A30" t="s">
        <v>13</v>
      </c>
      <c r="C30" s="7">
        <v>0</v>
      </c>
      <c r="D30" s="7">
        <v>0</v>
      </c>
      <c r="E30" s="32">
        <f t="shared" si="3"/>
        <v>0</v>
      </c>
      <c r="F30" s="7">
        <v>200</v>
      </c>
      <c r="G30" s="9"/>
      <c r="H30" s="9">
        <f t="shared" si="4"/>
        <v>200</v>
      </c>
      <c r="I30" s="10"/>
      <c r="J30" s="7">
        <v>0</v>
      </c>
      <c r="K30" s="9"/>
      <c r="L30" s="9">
        <f t="shared" si="5"/>
        <v>0</v>
      </c>
      <c r="M30" s="10"/>
      <c r="N30" s="12">
        <v>0</v>
      </c>
      <c r="O30" s="13"/>
      <c r="Q30" s="30">
        <v>220</v>
      </c>
    </row>
    <row r="31" spans="1:17" x14ac:dyDescent="0.35">
      <c r="A31" t="s">
        <v>14</v>
      </c>
      <c r="C31" s="7">
        <v>164.57</v>
      </c>
      <c r="D31" s="7">
        <v>0</v>
      </c>
      <c r="E31" s="32">
        <f t="shared" si="3"/>
        <v>164.57</v>
      </c>
      <c r="F31" s="7">
        <v>156</v>
      </c>
      <c r="G31" s="9"/>
      <c r="H31" s="9">
        <f t="shared" si="4"/>
        <v>-8.5699999999999932</v>
      </c>
      <c r="I31" s="10"/>
      <c r="J31" s="7">
        <v>0</v>
      </c>
      <c r="K31" s="9"/>
      <c r="L31" s="9">
        <f t="shared" si="5"/>
        <v>-164.57</v>
      </c>
      <c r="M31" s="10"/>
      <c r="N31" s="12">
        <v>0</v>
      </c>
      <c r="O31" s="13"/>
      <c r="Q31" s="30">
        <v>0</v>
      </c>
    </row>
    <row r="32" spans="1:17" x14ac:dyDescent="0.35">
      <c r="A32" t="s">
        <v>24</v>
      </c>
      <c r="C32" s="7">
        <v>649.51</v>
      </c>
      <c r="D32" s="7">
        <v>0</v>
      </c>
      <c r="E32" s="32">
        <f t="shared" si="3"/>
        <v>649.51</v>
      </c>
      <c r="F32" s="7">
        <v>0</v>
      </c>
      <c r="G32" s="9"/>
      <c r="H32" s="9">
        <f t="shared" si="4"/>
        <v>-649.51</v>
      </c>
      <c r="I32" s="10"/>
      <c r="J32" s="7">
        <f>2241+21</f>
        <v>2262</v>
      </c>
      <c r="K32" s="9"/>
      <c r="L32" s="9">
        <f t="shared" si="5"/>
        <v>1612.49</v>
      </c>
      <c r="M32" s="10"/>
      <c r="N32" s="12">
        <v>0</v>
      </c>
      <c r="O32" s="13"/>
      <c r="Q32" s="30">
        <v>0</v>
      </c>
    </row>
    <row r="33" spans="1:17" x14ac:dyDescent="0.35">
      <c r="C33" s="7"/>
      <c r="D33" s="7"/>
      <c r="E33" s="32"/>
      <c r="F33" s="7"/>
      <c r="G33" s="9"/>
      <c r="H33" s="9"/>
      <c r="I33" s="10"/>
      <c r="J33" s="7"/>
      <c r="K33" s="9"/>
      <c r="L33" s="9"/>
      <c r="M33" s="10"/>
      <c r="N33" s="12"/>
      <c r="O33" s="10"/>
    </row>
    <row r="34" spans="1:17" x14ac:dyDescent="0.35">
      <c r="C34" s="14">
        <f>SUM(C18:C33)</f>
        <v>5159.7</v>
      </c>
      <c r="D34" s="14">
        <f>SUM(D18:D33)</f>
        <v>3953</v>
      </c>
      <c r="E34" s="33">
        <f>SUM(E18:E33)</f>
        <v>9112.7000000000007</v>
      </c>
      <c r="F34" s="14">
        <f>SUM(F18:F33)</f>
        <v>6618</v>
      </c>
      <c r="G34" s="9"/>
      <c r="H34" s="14">
        <f>SUM(H18:H33)</f>
        <v>-2494.6999999999998</v>
      </c>
      <c r="I34" s="10"/>
      <c r="J34" s="14">
        <f>SUM(J18:J33)</f>
        <v>16303</v>
      </c>
      <c r="K34" s="9"/>
      <c r="L34" s="14">
        <f>SUM(L18:L33)</f>
        <v>7190.3</v>
      </c>
      <c r="M34" s="10"/>
      <c r="N34" s="15">
        <f>SUM(N18:N33)</f>
        <v>0</v>
      </c>
      <c r="O34" s="13"/>
      <c r="Q34" s="30">
        <v>2241</v>
      </c>
    </row>
    <row r="35" spans="1:17" x14ac:dyDescent="0.35">
      <c r="C35" s="7"/>
      <c r="D35" s="7"/>
      <c r="E35" s="32"/>
      <c r="F35" s="7"/>
      <c r="G35" s="9"/>
      <c r="H35" s="9"/>
      <c r="I35" s="10"/>
      <c r="J35" s="7"/>
      <c r="K35" s="9"/>
      <c r="L35" s="9"/>
      <c r="M35" s="10"/>
      <c r="N35" s="10"/>
      <c r="O35" s="10"/>
    </row>
    <row r="36" spans="1:17" ht="15" thickBot="1" x14ac:dyDescent="0.4">
      <c r="A36" t="s">
        <v>23</v>
      </c>
      <c r="C36" s="16">
        <f>C14-C34</f>
        <v>6598.3</v>
      </c>
      <c r="D36" s="16">
        <f>D14-D34</f>
        <v>-126.48999999999978</v>
      </c>
      <c r="E36" s="34">
        <f>E14-E34</f>
        <v>6471.8099999999995</v>
      </c>
      <c r="F36" s="16">
        <f>F14-F34</f>
        <v>-183</v>
      </c>
      <c r="G36" s="9"/>
      <c r="H36" s="16">
        <f>H14+H34</f>
        <v>6654.81</v>
      </c>
      <c r="I36" s="10"/>
      <c r="J36" s="16">
        <f>J14-J34</f>
        <v>6023</v>
      </c>
      <c r="K36" s="9"/>
      <c r="L36" s="16">
        <f>L14+L34</f>
        <v>448.8100000000004</v>
      </c>
      <c r="M36" s="10"/>
      <c r="N36" s="17">
        <f>N14-N34</f>
        <v>0</v>
      </c>
      <c r="O36" s="13"/>
    </row>
    <row r="37" spans="1:17" ht="15" thickTop="1" x14ac:dyDescent="0.35">
      <c r="C37" s="7"/>
      <c r="D37" s="7"/>
      <c r="E37" s="32"/>
      <c r="F37" s="7"/>
      <c r="G37" s="9"/>
      <c r="H37" s="9"/>
      <c r="I37" s="10"/>
      <c r="J37" s="7"/>
      <c r="K37" s="9"/>
      <c r="L37" s="9"/>
      <c r="M37" s="10"/>
      <c r="N37" s="10"/>
      <c r="O37" s="10"/>
    </row>
    <row r="38" spans="1:17" x14ac:dyDescent="0.35">
      <c r="A38" t="s">
        <v>25</v>
      </c>
      <c r="C38" s="7"/>
      <c r="D38" s="7"/>
      <c r="E38" s="32"/>
      <c r="F38" s="7"/>
      <c r="G38" s="9"/>
      <c r="H38" s="9"/>
      <c r="I38" s="10"/>
      <c r="J38" s="7"/>
      <c r="K38" s="9"/>
      <c r="L38" s="9"/>
      <c r="M38" s="10"/>
      <c r="N38" s="12"/>
      <c r="O38" s="10"/>
    </row>
    <row r="39" spans="1:17" x14ac:dyDescent="0.35">
      <c r="C39" s="7"/>
      <c r="D39" s="7"/>
      <c r="E39" s="32"/>
      <c r="F39" s="7"/>
      <c r="G39" s="9"/>
      <c r="H39" s="9"/>
      <c r="I39" s="10"/>
      <c r="J39" s="7"/>
      <c r="K39" s="9"/>
      <c r="L39" s="9"/>
      <c r="M39" s="10"/>
      <c r="N39" s="12"/>
      <c r="O39" s="10"/>
    </row>
    <row r="40" spans="1:17" x14ac:dyDescent="0.35">
      <c r="A40" t="s">
        <v>26</v>
      </c>
      <c r="C40" s="7">
        <v>18231.509999999998</v>
      </c>
      <c r="D40" s="7">
        <f>C44</f>
        <v>24829.809999999998</v>
      </c>
      <c r="E40" s="32">
        <f>C40</f>
        <v>18231.509999999998</v>
      </c>
      <c r="F40" s="7">
        <f>C40</f>
        <v>18231.509999999998</v>
      </c>
      <c r="G40" s="9"/>
      <c r="H40" s="9">
        <f t="shared" ref="H40" si="6">E40-F40</f>
        <v>0</v>
      </c>
      <c r="I40" s="10"/>
      <c r="J40" s="7">
        <v>12209</v>
      </c>
      <c r="K40" s="9"/>
      <c r="L40" s="9"/>
      <c r="M40" s="10"/>
      <c r="N40" s="18">
        <v>0</v>
      </c>
      <c r="O40" s="10"/>
    </row>
    <row r="41" spans="1:17" x14ac:dyDescent="0.35">
      <c r="C41" s="7"/>
      <c r="D41" s="7"/>
      <c r="E41" s="32"/>
      <c r="F41" s="7"/>
      <c r="G41" s="9"/>
      <c r="H41" s="9"/>
      <c r="I41" s="10"/>
      <c r="J41" s="7"/>
      <c r="K41" s="9"/>
      <c r="L41" s="9"/>
      <c r="M41" s="10"/>
      <c r="N41" s="19"/>
      <c r="O41" s="10"/>
    </row>
    <row r="42" spans="1:17" x14ac:dyDescent="0.35">
      <c r="A42" t="s">
        <v>46</v>
      </c>
      <c r="C42" s="7">
        <f>C36-C10-C11</f>
        <v>6598.3</v>
      </c>
      <c r="D42" s="7">
        <f>D36-D10-D11</f>
        <v>-126.48999999999978</v>
      </c>
      <c r="E42" s="32">
        <f>E36-E10-E11</f>
        <v>6471.8099999999995</v>
      </c>
      <c r="F42" s="7">
        <f>F36-F10-F11</f>
        <v>-183</v>
      </c>
      <c r="G42" s="9"/>
      <c r="H42" s="9">
        <f t="shared" ref="H42" si="7">E42-F42</f>
        <v>6654.8099999999995</v>
      </c>
      <c r="I42" s="10"/>
      <c r="J42" s="7">
        <f>J36</f>
        <v>6023</v>
      </c>
      <c r="K42" s="9"/>
      <c r="L42" s="9"/>
      <c r="M42" s="10"/>
      <c r="N42" s="11">
        <f>N36</f>
        <v>0</v>
      </c>
      <c r="O42" s="10"/>
    </row>
    <row r="43" spans="1:17" x14ac:dyDescent="0.35">
      <c r="C43" s="7"/>
      <c r="D43" s="7"/>
      <c r="E43" s="32"/>
      <c r="F43" s="7"/>
      <c r="G43" s="9"/>
      <c r="H43" s="9"/>
      <c r="I43" s="10"/>
      <c r="J43" s="7"/>
      <c r="K43" s="9"/>
      <c r="L43" s="9"/>
      <c r="M43" s="10"/>
      <c r="N43" s="11"/>
      <c r="O43" s="10"/>
    </row>
    <row r="44" spans="1:17" ht="15" thickBot="1" x14ac:dyDescent="0.4">
      <c r="A44" t="s">
        <v>27</v>
      </c>
      <c r="C44" s="16">
        <f>C40+C42</f>
        <v>24829.809999999998</v>
      </c>
      <c r="D44" s="16">
        <f>D40+D42</f>
        <v>24703.32</v>
      </c>
      <c r="E44" s="34">
        <f>E40+E42</f>
        <v>24703.32</v>
      </c>
      <c r="F44" s="16">
        <f>F40+F42</f>
        <v>18048.509999999998</v>
      </c>
      <c r="G44" s="9"/>
      <c r="H44" s="16">
        <f>H40+H42</f>
        <v>6654.8099999999995</v>
      </c>
      <c r="I44" s="10"/>
      <c r="J44" s="16">
        <f>J40+J42</f>
        <v>18232</v>
      </c>
      <c r="K44" s="9"/>
      <c r="L44" s="9"/>
      <c r="M44" s="10"/>
      <c r="N44" s="17">
        <f>N40+N42</f>
        <v>0</v>
      </c>
      <c r="O44" s="10"/>
    </row>
    <row r="45" spans="1:17" ht="15" thickTop="1" x14ac:dyDescent="0.35">
      <c r="C45" s="7"/>
      <c r="D45" s="7"/>
      <c r="E45" s="32"/>
      <c r="F45" s="7"/>
      <c r="G45" s="9"/>
      <c r="H45" s="9"/>
      <c r="I45" s="10"/>
      <c r="J45" s="7"/>
      <c r="K45" s="9"/>
      <c r="L45" s="9"/>
      <c r="M45" s="10"/>
      <c r="N45" s="19"/>
      <c r="O45" s="10"/>
    </row>
    <row r="46" spans="1:17" x14ac:dyDescent="0.35">
      <c r="A46" t="s">
        <v>30</v>
      </c>
      <c r="C46" s="7"/>
      <c r="D46" s="7"/>
      <c r="E46" s="32"/>
      <c r="F46" s="7"/>
      <c r="G46" s="9"/>
      <c r="H46" s="9"/>
      <c r="I46" s="10"/>
      <c r="J46" s="7"/>
      <c r="K46" s="9"/>
      <c r="L46" s="9"/>
      <c r="M46" s="10"/>
      <c r="N46" s="19"/>
      <c r="O46" s="10"/>
    </row>
    <row r="47" spans="1:17" x14ac:dyDescent="0.35">
      <c r="A47" t="s">
        <v>47</v>
      </c>
      <c r="B47" s="6">
        <v>0.5</v>
      </c>
      <c r="C47" s="7"/>
      <c r="D47" s="7"/>
      <c r="E47" s="35">
        <f>B47*E6</f>
        <v>3177.5</v>
      </c>
      <c r="F47" s="20">
        <f>B47*$F$6</f>
        <v>3177.5</v>
      </c>
      <c r="G47" s="9"/>
      <c r="H47" s="29">
        <f t="shared" ref="H47" si="8">E47-F47</f>
        <v>0</v>
      </c>
      <c r="I47" s="21">
        <v>0.5</v>
      </c>
      <c r="J47" s="20">
        <f>J6*I47</f>
        <v>2915</v>
      </c>
      <c r="K47" s="9"/>
      <c r="L47" s="9"/>
      <c r="M47" s="13">
        <v>0.5</v>
      </c>
      <c r="N47" s="11">
        <f>M47*N6</f>
        <v>0</v>
      </c>
      <c r="O47" s="10"/>
    </row>
    <row r="48" spans="1:17" x14ac:dyDescent="0.35">
      <c r="C48" s="7"/>
      <c r="D48" s="7"/>
      <c r="E48" s="32"/>
      <c r="F48" s="7"/>
      <c r="G48" s="9"/>
      <c r="H48" s="9"/>
      <c r="I48" s="10"/>
      <c r="J48" s="7"/>
      <c r="K48" s="9"/>
      <c r="L48" s="9"/>
      <c r="M48" s="10"/>
      <c r="N48" s="19"/>
      <c r="O48" s="10"/>
    </row>
    <row r="49" spans="1:15" x14ac:dyDescent="0.35">
      <c r="A49" t="s">
        <v>31</v>
      </c>
      <c r="C49" s="7"/>
      <c r="D49" s="7"/>
      <c r="E49" s="32"/>
      <c r="F49" s="7"/>
      <c r="G49" s="9"/>
      <c r="H49" s="9"/>
      <c r="I49" s="10"/>
      <c r="J49" s="7"/>
      <c r="K49" s="9"/>
      <c r="L49" s="9"/>
      <c r="M49" s="10"/>
      <c r="N49" s="19"/>
      <c r="O49" s="10"/>
    </row>
    <row r="50" spans="1:15" x14ac:dyDescent="0.35">
      <c r="A50" t="s">
        <v>32</v>
      </c>
      <c r="C50" s="7"/>
      <c r="D50" s="7"/>
      <c r="E50" s="32">
        <v>1450</v>
      </c>
      <c r="F50" s="7">
        <v>1450</v>
      </c>
      <c r="G50" s="9"/>
      <c r="H50" s="9">
        <f t="shared" ref="H50:H53" si="9">E50-F50</f>
        <v>0</v>
      </c>
      <c r="I50" s="10"/>
      <c r="J50" s="7">
        <v>1450</v>
      </c>
      <c r="K50" s="9"/>
      <c r="L50" s="9"/>
      <c r="M50" s="10"/>
      <c r="N50" s="11">
        <v>0</v>
      </c>
      <c r="O50" s="10"/>
    </row>
    <row r="51" spans="1:15" x14ac:dyDescent="0.35">
      <c r="A51" t="s">
        <v>33</v>
      </c>
      <c r="C51" s="7"/>
      <c r="D51" s="7"/>
      <c r="E51" s="32">
        <f>1000-E11</f>
        <v>1000</v>
      </c>
      <c r="F51" s="7">
        <v>1000</v>
      </c>
      <c r="G51" s="9"/>
      <c r="H51" s="9">
        <f t="shared" si="9"/>
        <v>0</v>
      </c>
      <c r="I51" s="10"/>
      <c r="J51" s="7">
        <v>1000</v>
      </c>
      <c r="K51" s="9"/>
      <c r="L51" s="9"/>
      <c r="M51" s="10"/>
      <c r="N51" s="11">
        <v>0</v>
      </c>
      <c r="O51" s="10"/>
    </row>
    <row r="52" spans="1:15" x14ac:dyDescent="0.35">
      <c r="A52" t="s">
        <v>1</v>
      </c>
      <c r="C52" s="7"/>
      <c r="D52" s="7"/>
      <c r="E52" s="32">
        <f>4000-E10</f>
        <v>4000</v>
      </c>
      <c r="F52" s="7">
        <v>4000</v>
      </c>
      <c r="G52" s="9"/>
      <c r="H52" s="9">
        <f t="shared" si="9"/>
        <v>0</v>
      </c>
      <c r="I52" s="10"/>
      <c r="J52" s="7">
        <v>4000</v>
      </c>
      <c r="K52" s="9"/>
      <c r="L52" s="9"/>
      <c r="M52" s="10"/>
      <c r="N52" s="11">
        <v>0</v>
      </c>
      <c r="O52" s="10"/>
    </row>
    <row r="53" spans="1:15" x14ac:dyDescent="0.35">
      <c r="A53" t="s">
        <v>7</v>
      </c>
      <c r="C53" s="7"/>
      <c r="D53" s="7"/>
      <c r="E53" s="36">
        <v>0</v>
      </c>
      <c r="F53" s="23">
        <v>0</v>
      </c>
      <c r="G53" s="9"/>
      <c r="H53" s="9">
        <f t="shared" si="9"/>
        <v>0</v>
      </c>
      <c r="I53" s="10"/>
      <c r="J53" s="23">
        <v>0</v>
      </c>
      <c r="K53" s="9"/>
      <c r="L53" s="9"/>
      <c r="M53" s="10"/>
      <c r="N53" s="24">
        <v>0</v>
      </c>
      <c r="O53" s="10"/>
    </row>
    <row r="54" spans="1:15" x14ac:dyDescent="0.35">
      <c r="C54" s="7"/>
      <c r="D54" s="7"/>
      <c r="E54" s="36"/>
      <c r="F54" s="23"/>
      <c r="G54" s="9"/>
      <c r="H54" s="9"/>
      <c r="I54" s="10"/>
      <c r="J54" s="23"/>
      <c r="K54" s="9"/>
      <c r="L54" s="9"/>
      <c r="M54" s="10"/>
      <c r="N54" s="24"/>
      <c r="O54" s="10"/>
    </row>
    <row r="55" spans="1:15" x14ac:dyDescent="0.35">
      <c r="A55" t="s">
        <v>35</v>
      </c>
      <c r="C55" s="7"/>
      <c r="D55" s="7"/>
      <c r="E55" s="37">
        <f>SUM(E50:E53)</f>
        <v>6450</v>
      </c>
      <c r="F55" s="25">
        <f>SUM(F50:F53)</f>
        <v>6450</v>
      </c>
      <c r="G55" s="9"/>
      <c r="H55" s="25">
        <f>SUM(H50:H53)</f>
        <v>0</v>
      </c>
      <c r="I55" s="10"/>
      <c r="J55" s="25">
        <f>SUM(J50:J53)</f>
        <v>6450</v>
      </c>
      <c r="K55" s="9"/>
      <c r="L55" s="9"/>
      <c r="M55" s="10"/>
      <c r="N55" s="26">
        <f>SUM(N50:N53)</f>
        <v>0</v>
      </c>
      <c r="O55" s="10"/>
    </row>
    <row r="56" spans="1:15" x14ac:dyDescent="0.35">
      <c r="C56" s="7"/>
      <c r="D56" s="7"/>
      <c r="E56" s="32"/>
      <c r="F56" s="7"/>
      <c r="G56" s="9"/>
      <c r="H56" s="9"/>
      <c r="I56" s="10"/>
      <c r="J56" s="7"/>
      <c r="K56" s="9"/>
      <c r="L56" s="9"/>
      <c r="M56" s="10"/>
      <c r="N56" s="11"/>
      <c r="O56" s="10"/>
    </row>
    <row r="57" spans="1:15" x14ac:dyDescent="0.35">
      <c r="A57" t="s">
        <v>38</v>
      </c>
      <c r="C57" s="7"/>
      <c r="D57" s="7"/>
      <c r="E57" s="32"/>
      <c r="F57" s="7"/>
      <c r="G57" s="9"/>
      <c r="H57" s="9"/>
      <c r="I57" s="10"/>
      <c r="J57" s="7"/>
      <c r="K57" s="9"/>
      <c r="L57" s="9"/>
      <c r="M57" s="10"/>
      <c r="N57" s="11"/>
      <c r="O57" s="10"/>
    </row>
    <row r="58" spans="1:15" x14ac:dyDescent="0.35">
      <c r="A58" t="s">
        <v>37</v>
      </c>
      <c r="C58" s="7"/>
      <c r="D58" s="7"/>
      <c r="E58" s="35">
        <f>4415+E5</f>
        <v>12915</v>
      </c>
      <c r="F58" s="20">
        <v>4415</v>
      </c>
      <c r="G58" s="9"/>
      <c r="H58" s="29">
        <f t="shared" ref="H58" si="10">E58-F58</f>
        <v>8500</v>
      </c>
      <c r="I58" s="10"/>
      <c r="J58" s="20">
        <v>4415</v>
      </c>
      <c r="K58" s="9"/>
      <c r="L58" s="9"/>
      <c r="M58" s="10"/>
      <c r="N58" s="22">
        <v>0</v>
      </c>
      <c r="O58" s="10"/>
    </row>
    <row r="59" spans="1:15" x14ac:dyDescent="0.35">
      <c r="C59" s="7"/>
      <c r="D59" s="7"/>
      <c r="E59" s="32"/>
      <c r="F59" s="7"/>
      <c r="G59" s="9"/>
      <c r="H59" s="9"/>
      <c r="I59" s="10"/>
      <c r="J59" s="7"/>
      <c r="K59" s="9"/>
      <c r="L59" s="9"/>
      <c r="M59" s="10"/>
      <c r="N59" s="11"/>
      <c r="O59" s="10"/>
    </row>
    <row r="60" spans="1:15" x14ac:dyDescent="0.35">
      <c r="A60" t="s">
        <v>34</v>
      </c>
      <c r="C60" s="7"/>
      <c r="D60" s="7"/>
      <c r="E60" s="32">
        <f>E47+E55+E58</f>
        <v>22542.5</v>
      </c>
      <c r="F60" s="7">
        <f>F47+F55+F58</f>
        <v>14042.5</v>
      </c>
      <c r="G60" s="9"/>
      <c r="H60" s="9">
        <f t="shared" ref="H60:H61" si="11">E60-F60</f>
        <v>8500</v>
      </c>
      <c r="I60" s="10"/>
      <c r="J60" s="7">
        <f>J47+J55+J58</f>
        <v>13780</v>
      </c>
      <c r="K60" s="9"/>
      <c r="L60" s="9"/>
      <c r="M60" s="10"/>
      <c r="N60" s="11">
        <v>0</v>
      </c>
      <c r="O60" s="10"/>
    </row>
    <row r="61" spans="1:15" x14ac:dyDescent="0.35">
      <c r="A61" t="s">
        <v>36</v>
      </c>
      <c r="C61" s="7"/>
      <c r="D61" s="7"/>
      <c r="E61" s="32">
        <f>E44-E60</f>
        <v>2160.8199999999997</v>
      </c>
      <c r="F61" s="7">
        <f>F44-F60</f>
        <v>4006.0099999999984</v>
      </c>
      <c r="G61" s="9"/>
      <c r="H61" s="9">
        <f t="shared" si="11"/>
        <v>-1845.1899999999987</v>
      </c>
      <c r="I61" s="10"/>
      <c r="J61" s="7">
        <f>J44-J60</f>
        <v>4452</v>
      </c>
      <c r="K61" s="9"/>
      <c r="L61" s="9"/>
      <c r="M61" s="10"/>
      <c r="N61" s="11">
        <v>0</v>
      </c>
      <c r="O61" s="10"/>
    </row>
    <row r="62" spans="1:15" x14ac:dyDescent="0.35">
      <c r="C62" s="7"/>
      <c r="D62" s="7"/>
      <c r="E62" s="32"/>
      <c r="F62" s="7"/>
      <c r="G62" s="9"/>
      <c r="H62" s="9"/>
      <c r="I62" s="10"/>
      <c r="J62" s="7"/>
      <c r="K62" s="9"/>
      <c r="L62" s="9"/>
      <c r="M62" s="10"/>
      <c r="N62" s="11"/>
      <c r="O62" s="10"/>
    </row>
    <row r="63" spans="1:15" ht="15" thickBot="1" x14ac:dyDescent="0.4">
      <c r="C63" s="7"/>
      <c r="D63" s="7"/>
      <c r="E63" s="34">
        <f>E60+E61</f>
        <v>24703.32</v>
      </c>
      <c r="F63" s="16">
        <f>F60+F61</f>
        <v>18048.509999999998</v>
      </c>
      <c r="G63" s="9"/>
      <c r="H63" s="16">
        <f>H60+H61</f>
        <v>6654.8100000000013</v>
      </c>
      <c r="I63" s="10"/>
      <c r="J63" s="16">
        <f>J60+J61</f>
        <v>18232</v>
      </c>
      <c r="K63" s="9"/>
      <c r="L63" s="9"/>
      <c r="M63" s="10"/>
      <c r="N63" s="17">
        <f>N60+N61</f>
        <v>0</v>
      </c>
      <c r="O63" s="10"/>
    </row>
    <row r="64" spans="1:15" ht="15" thickTop="1" x14ac:dyDescent="0.35">
      <c r="C64" s="7"/>
      <c r="D64" s="7"/>
      <c r="E64" s="32"/>
      <c r="F64" s="7"/>
      <c r="G64" s="9"/>
      <c r="H64" s="9"/>
      <c r="I64" s="10"/>
      <c r="J64" s="11"/>
      <c r="K64" s="10"/>
      <c r="L64" s="10"/>
      <c r="M64" s="10"/>
      <c r="N64" s="19"/>
      <c r="O64" s="10"/>
    </row>
  </sheetData>
  <printOptions horizontalCentered="1" gridLines="1"/>
  <pageMargins left="0.11811023622047245" right="0.11811023622047245" top="0.74803149606299213" bottom="0.74803149606299213" header="0.31496062992125984" footer="0.31496062992125984"/>
  <pageSetup paperSize="9" scale="6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Income &amp; Expenditure Account</vt:lpstr>
      <vt:lpstr>Internal PC Accounts</vt:lpstr>
      <vt:lpstr>Forecasted Costs</vt:lpstr>
      <vt:lpstr>Asset Management</vt:lpstr>
      <vt:lpstr>Sheet1</vt:lpstr>
      <vt:lpstr>'Asset Management'!Print_Area</vt:lpstr>
      <vt:lpstr>'Forecasted Costs'!Print_Area</vt:lpstr>
      <vt:lpstr>'Income &amp; Expenditure Account'!Print_Area</vt:lpstr>
      <vt:lpstr>'Internal PC Accounts'!Print_Area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 laptop</dc:creator>
  <cp:lastModifiedBy>home laptop</cp:lastModifiedBy>
  <cp:lastPrinted>2021-08-13T09:14:50Z</cp:lastPrinted>
  <dcterms:created xsi:type="dcterms:W3CDTF">2019-10-22T12:56:36Z</dcterms:created>
  <dcterms:modified xsi:type="dcterms:W3CDTF">2021-08-13T09:15:11Z</dcterms:modified>
</cp:coreProperties>
</file>